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mstate.sharepoint.com/sites/sponsoredprogramsstaff/Shared Documents/aa - WORKSPACE/AMANDA/Website/"/>
    </mc:Choice>
  </mc:AlternateContent>
  <xr:revisionPtr revIDLastSave="1" documentId="11_EEE324AF3E1349ECFFC4AF887DD05430A5C46CF3" xr6:coauthVersionLast="47" xr6:coauthVersionMax="47" xr10:uidLastSave="{A3ACD3F0-7551-4AB5-8E1E-71D2B93726FD}"/>
  <bookViews>
    <workbookView xWindow="-120" yWindow="-120" windowWidth="29040" windowHeight="15720" xr2:uid="{00000000-000D-0000-FFFF-FFFF00000000}"/>
  </bookViews>
  <sheets>
    <sheet name="25xxxx" sheetId="1" r:id="rId1"/>
  </sheets>
  <definedNames>
    <definedName name="_xlnm.Print_Titles" localSheetId="0">'25xxxx'!$B:$B,'25xxxx'!$5:$8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4" i="1" l="1"/>
  <c r="AK13" i="1"/>
  <c r="K7" i="1"/>
  <c r="K9" i="1"/>
  <c r="K11" i="1"/>
  <c r="L11" i="1"/>
  <c r="M11" i="1"/>
  <c r="N11" i="1"/>
  <c r="P11" i="1"/>
  <c r="R11" i="1"/>
  <c r="S11" i="1"/>
  <c r="T11" i="1"/>
  <c r="U11" i="1"/>
  <c r="V11" i="1"/>
  <c r="W11" i="1"/>
  <c r="O13" i="1"/>
  <c r="O11" i="1" s="1"/>
  <c r="Q13" i="1"/>
  <c r="Q11" i="1" s="1"/>
  <c r="R16" i="1"/>
  <c r="S16" i="1"/>
  <c r="O18" i="1"/>
  <c r="O20" i="1"/>
  <c r="T20" i="1"/>
  <c r="T22" i="1" s="1"/>
  <c r="T16" i="1" s="1"/>
  <c r="O21" i="1"/>
  <c r="O22" i="1" s="1"/>
  <c r="O16" i="1" s="1"/>
  <c r="L22" i="1"/>
  <c r="L16" i="1" s="1"/>
  <c r="M22" i="1"/>
  <c r="M16" i="1" s="1"/>
  <c r="N22" i="1"/>
  <c r="N16" i="1" s="1"/>
  <c r="P22" i="1"/>
  <c r="Q22" i="1"/>
  <c r="Q16" i="1" s="1"/>
  <c r="R22" i="1"/>
  <c r="S22" i="1"/>
  <c r="U22" i="1"/>
  <c r="U16" i="1" s="1"/>
  <c r="V22" i="1"/>
  <c r="V16" i="1" s="1"/>
  <c r="W22" i="1"/>
  <c r="W16" i="1" s="1"/>
  <c r="K24" i="1"/>
  <c r="K25" i="1"/>
  <c r="K26" i="1"/>
  <c r="P26" i="1"/>
  <c r="K27" i="1"/>
  <c r="P27" i="1"/>
  <c r="K28" i="1"/>
  <c r="K29" i="1"/>
  <c r="P16" i="1" l="1"/>
  <c r="AK29" i="1"/>
  <c r="X29" i="1"/>
  <c r="AK28" i="1"/>
  <c r="X28" i="1"/>
  <c r="AK27" i="1"/>
  <c r="X27" i="1"/>
  <c r="AK26" i="1"/>
  <c r="X26" i="1"/>
  <c r="AK25" i="1"/>
  <c r="X25" i="1"/>
  <c r="X24" i="1"/>
  <c r="AF22" i="1"/>
  <c r="AF16" i="1" s="1"/>
  <c r="AE22" i="1"/>
  <c r="AE16" i="1" s="1"/>
  <c r="AD22" i="1"/>
  <c r="AD16" i="1" s="1"/>
  <c r="AB22" i="1"/>
  <c r="AB16" i="1" s="1"/>
  <c r="AA22" i="1"/>
  <c r="AA16" i="1" s="1"/>
  <c r="Z22" i="1"/>
  <c r="Z16" i="1" s="1"/>
  <c r="Y22" i="1"/>
  <c r="Y16" i="1" s="1"/>
  <c r="I22" i="1"/>
  <c r="I16" i="1" s="1"/>
  <c r="H22" i="1"/>
  <c r="H16" i="1" s="1"/>
  <c r="G22" i="1"/>
  <c r="G16" i="1" s="1"/>
  <c r="F22" i="1"/>
  <c r="F16" i="1" s="1"/>
  <c r="C22" i="1"/>
  <c r="C16" i="1" s="1"/>
  <c r="AJ21" i="1"/>
  <c r="AI21" i="1"/>
  <c r="AH21" i="1"/>
  <c r="AG21" i="1"/>
  <c r="AC21" i="1"/>
  <c r="AC22" i="1" s="1"/>
  <c r="AC16" i="1" s="1"/>
  <c r="X21" i="1"/>
  <c r="E21" i="1"/>
  <c r="E22" i="1" s="1"/>
  <c r="E16" i="1" s="1"/>
  <c r="D21" i="1"/>
  <c r="K21" i="1" s="1"/>
  <c r="AK20" i="1"/>
  <c r="X20" i="1"/>
  <c r="AK19" i="1"/>
  <c r="X19" i="1"/>
  <c r="D19" i="1"/>
  <c r="K19" i="1" s="1"/>
  <c r="AJ18" i="1"/>
  <c r="AJ22" i="1" s="1"/>
  <c r="AI18" i="1"/>
  <c r="AH18" i="1"/>
  <c r="J18" i="1"/>
  <c r="K18" i="1" s="1"/>
  <c r="X16" i="1"/>
  <c r="AK11" i="1"/>
  <c r="X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J11" i="1"/>
  <c r="I11" i="1"/>
  <c r="H11" i="1"/>
  <c r="G11" i="1"/>
  <c r="F11" i="1"/>
  <c r="E11" i="1"/>
  <c r="D11" i="1"/>
  <c r="C11" i="1"/>
  <c r="AK7" i="1"/>
  <c r="X7" i="1"/>
  <c r="Y7" i="1" s="1"/>
  <c r="Z7" i="1" s="1"/>
  <c r="AA7" i="1" s="1"/>
  <c r="AB7" i="1" s="1"/>
  <c r="AC7" i="1" s="1"/>
  <c r="AD7" i="1" s="1"/>
  <c r="AE7" i="1" s="1"/>
  <c r="AF7" i="1" s="1"/>
  <c r="AG7" i="1" s="1"/>
  <c r="AI22" i="1" l="1"/>
  <c r="J22" i="1"/>
  <c r="J16" i="1" s="1"/>
  <c r="AH22" i="1"/>
  <c r="AH24" i="1" s="1"/>
  <c r="K22" i="1"/>
  <c r="C31" i="1"/>
  <c r="D9" i="1" s="1"/>
  <c r="AK21" i="1"/>
  <c r="AK18" i="1"/>
  <c r="AJ24" i="1"/>
  <c r="AJ16" i="1" s="1"/>
  <c r="AI24" i="1"/>
  <c r="AI16" i="1" s="1"/>
  <c r="X22" i="1"/>
  <c r="AH16" i="1"/>
  <c r="D22" i="1"/>
  <c r="D16" i="1" s="1"/>
  <c r="D31" i="1" s="1"/>
  <c r="E9" i="1" s="1"/>
  <c r="E31" i="1" s="1"/>
  <c r="F9" i="1" s="1"/>
  <c r="F31" i="1" s="1"/>
  <c r="G9" i="1" s="1"/>
  <c r="G31" i="1" s="1"/>
  <c r="H9" i="1" s="1"/>
  <c r="H31" i="1" s="1"/>
  <c r="I9" i="1" s="1"/>
  <c r="I31" i="1" s="1"/>
  <c r="J9" i="1" s="1"/>
  <c r="J31" i="1" s="1"/>
  <c r="AG22" i="1"/>
  <c r="AG16" i="1" s="1"/>
  <c r="X18" i="1"/>
  <c r="K16" i="1" l="1"/>
  <c r="K31" i="1" s="1"/>
  <c r="L9" i="1" s="1"/>
  <c r="L31" i="1" s="1"/>
  <c r="M9" i="1" s="1"/>
  <c r="M31" i="1" s="1"/>
  <c r="N9" i="1" s="1"/>
  <c r="N31" i="1" s="1"/>
  <c r="O9" i="1" s="1"/>
  <c r="O31" i="1" s="1"/>
  <c r="P9" i="1" s="1"/>
  <c r="P31" i="1" s="1"/>
  <c r="Q9" i="1" s="1"/>
  <c r="Q31" i="1" s="1"/>
  <c r="R9" i="1" s="1"/>
  <c r="R31" i="1" s="1"/>
  <c r="S9" i="1" s="1"/>
  <c r="S31" i="1" s="1"/>
  <c r="T9" i="1" s="1"/>
  <c r="T31" i="1" s="1"/>
  <c r="U9" i="1" s="1"/>
  <c r="U31" i="1" s="1"/>
  <c r="V9" i="1" s="1"/>
  <c r="V31" i="1" s="1"/>
  <c r="W9" i="1" s="1"/>
  <c r="W31" i="1" s="1"/>
  <c r="AK16" i="1"/>
  <c r="AK24" i="1"/>
  <c r="AK22" i="1"/>
  <c r="X9" i="1" l="1"/>
  <c r="X31" i="1" s="1"/>
  <c r="Y9" i="1" s="1"/>
  <c r="Y31" i="1" l="1"/>
  <c r="Z9" i="1" s="1"/>
  <c r="Z31" i="1" s="1"/>
  <c r="AA9" i="1" s="1"/>
  <c r="AA31" i="1" s="1"/>
  <c r="AB9" i="1" s="1"/>
  <c r="AB31" i="1" s="1"/>
  <c r="AC9" i="1" s="1"/>
  <c r="AC31" i="1" s="1"/>
  <c r="AD9" i="1" s="1"/>
  <c r="AD31" i="1" s="1"/>
  <c r="AE9" i="1" s="1"/>
  <c r="AE31" i="1" s="1"/>
  <c r="AF9" i="1" s="1"/>
  <c r="AF31" i="1" s="1"/>
  <c r="AG9" i="1" s="1"/>
  <c r="AG31" i="1" s="1"/>
  <c r="AH9" i="1" s="1"/>
  <c r="AH31" i="1" s="1"/>
  <c r="AI9" i="1" s="1"/>
  <c r="AI31" i="1" s="1"/>
  <c r="AJ9" i="1" s="1"/>
  <c r="AJ31" i="1" s="1"/>
  <c r="AK9" i="1"/>
  <c r="AK31" i="1" s="1"/>
</calcChain>
</file>

<file path=xl/sharedStrings.xml><?xml version="1.0" encoding="utf-8"?>
<sst xmlns="http://schemas.openxmlformats.org/spreadsheetml/2006/main" count="51" uniqueCount="26">
  <si>
    <t>Fund Reconciliation and Projection</t>
  </si>
  <si>
    <t>FY13</t>
  </si>
  <si>
    <t>FY14</t>
  </si>
  <si>
    <t>FY15</t>
  </si>
  <si>
    <t>Balance</t>
  </si>
  <si>
    <t>Actual</t>
  </si>
  <si>
    <t>Planned</t>
  </si>
  <si>
    <t xml:space="preserve"> </t>
  </si>
  <si>
    <t>Beginning Balance</t>
  </si>
  <si>
    <t>Revenue</t>
  </si>
  <si>
    <t xml:space="preserve">  Transfer In</t>
  </si>
  <si>
    <t xml:space="preserve">  Indirect Return </t>
  </si>
  <si>
    <t>Expenditures</t>
  </si>
  <si>
    <t xml:space="preserve">  Total Salaries</t>
  </si>
  <si>
    <t xml:space="preserve">  Fringes</t>
  </si>
  <si>
    <t xml:space="preserve">  Travel</t>
  </si>
  <si>
    <t xml:space="preserve">  Contractual</t>
  </si>
  <si>
    <t xml:space="preserve">  Commodities</t>
  </si>
  <si>
    <t xml:space="preserve">  Equipment</t>
  </si>
  <si>
    <t xml:space="preserve">  Transfers Out</t>
  </si>
  <si>
    <t>Ending Balance</t>
  </si>
  <si>
    <t>25xxxx-19xxxx-021000</t>
  </si>
  <si>
    <t xml:space="preserve">  Bully</t>
  </si>
  <si>
    <t xml:space="preserve">  Doe, Jane</t>
  </si>
  <si>
    <t xml:space="preserve">  Seymour, Amanda</t>
  </si>
  <si>
    <t xml:space="preserve">  Smith, Jane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</si>
</sst>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3" fillId="0" borderId="0" xfId="1" applyFont="1" applyAlignment="1">
      <alignment horizontal="left"/>
    </xf>
    <xf numFmtId="17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1" fillId="0" borderId="0" xfId="1" quotePrefix="1"/>
    <xf numFmtId="40" fontId="1" fillId="0" borderId="0" xfId="1" applyNumberFormat="1"/>
    <xf numFmtId="40" fontId="0" fillId="0" borderId="0" xfId="1" applyNumberFormat="1" applyFont="1"/>
    <xf numFmtId="40" fontId="2" fillId="4" borderId="2" xfId="0" applyNumberFormat="1" applyFont="1" applyFill="1" applyBorder="1"/>
    <xf numFmtId="40" fontId="1" fillId="4" borderId="2" xfId="1" quotePrefix="1" applyNumberFormat="1" applyFill="1" applyBorder="1"/>
    <xf numFmtId="40" fontId="3" fillId="4" borderId="2" xfId="1" applyNumberFormat="1" applyFont="1" applyFill="1" applyBorder="1"/>
    <xf numFmtId="40" fontId="3" fillId="5" borderId="1" xfId="1" applyNumberFormat="1" applyFont="1" applyFill="1" applyBorder="1"/>
    <xf numFmtId="0" fontId="3" fillId="5" borderId="1" xfId="1" applyFont="1" applyFill="1" applyBorder="1"/>
    <xf numFmtId="0" fontId="4" fillId="0" borderId="1" xfId="1" applyFont="1" applyBorder="1"/>
    <xf numFmtId="40" fontId="1" fillId="0" borderId="1" xfId="1" applyNumberFormat="1" applyBorder="1"/>
    <xf numFmtId="0" fontId="2" fillId="4" borderId="3" xfId="0" applyFont="1" applyFill="1" applyBorder="1"/>
    <xf numFmtId="0" fontId="3" fillId="4" borderId="3" xfId="1" applyFont="1" applyFill="1" applyBorder="1"/>
    <xf numFmtId="40" fontId="3" fillId="4" borderId="3" xfId="1" applyNumberFormat="1" applyFont="1" applyFill="1" applyBorder="1"/>
    <xf numFmtId="0" fontId="3" fillId="0" borderId="0" xfId="1" applyFont="1"/>
    <xf numFmtId="0" fontId="0" fillId="0" borderId="0" xfId="1" applyFont="1"/>
    <xf numFmtId="0" fontId="3" fillId="3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1" quotePrefix="1" applyFont="1" applyAlignment="1">
      <alignment horizontal="left"/>
    </xf>
    <xf numFmtId="0" fontId="3" fillId="0" borderId="0" xfId="1" applyFont="1" applyAlignment="1">
      <alignment horizontal="left"/>
    </xf>
  </cellXfs>
  <cellStyles count="2">
    <cellStyle name="Normal" xfId="0" builtinId="0"/>
    <cellStyle name="Normal_newbudgets.erc.gri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K295"/>
  <sheetViews>
    <sheetView tabSelected="1" zoomScaleNormal="100" workbookViewId="0">
      <pane xSplit="10" topLeftCell="Y1" activePane="topRight" state="frozen"/>
      <selection activeCell="J17" sqref="J17"/>
      <selection pane="topRight" activeCell="AO28" sqref="AO28"/>
    </sheetView>
  </sheetViews>
  <sheetFormatPr defaultRowHeight="13.2" outlineLevelCol="1" x14ac:dyDescent="0.25"/>
  <cols>
    <col min="1" max="1" width="2.6640625" style="1" customWidth="1"/>
    <col min="2" max="2" width="32" style="1" bestFit="1" customWidth="1"/>
    <col min="3" max="10" width="12.6640625" style="1" hidden="1" customWidth="1" outlineLevel="1"/>
    <col min="11" max="11" width="12.6640625" style="1" customWidth="1" collapsed="1"/>
    <col min="12" max="23" width="12.6640625" style="1" customWidth="1" outlineLevel="1"/>
    <col min="24" max="24" width="12.6640625" style="1" customWidth="1"/>
    <col min="25" max="36" width="12.6640625" style="1" customWidth="1" outlineLevel="1"/>
    <col min="37" max="37" width="12.6640625" style="1" customWidth="1"/>
    <col min="38" max="256" width="9.109375" style="1"/>
    <col min="257" max="257" width="2.6640625" style="1" customWidth="1"/>
    <col min="258" max="258" width="32" style="1" bestFit="1" customWidth="1"/>
    <col min="259" max="266" width="0" style="1" hidden="1" customWidth="1"/>
    <col min="267" max="267" width="12.6640625" style="1" customWidth="1"/>
    <col min="268" max="279" width="0" style="1" hidden="1" customWidth="1"/>
    <col min="280" max="293" width="12.6640625" style="1" customWidth="1"/>
    <col min="294" max="512" width="9.109375" style="1"/>
    <col min="513" max="513" width="2.6640625" style="1" customWidth="1"/>
    <col min="514" max="514" width="32" style="1" bestFit="1" customWidth="1"/>
    <col min="515" max="522" width="0" style="1" hidden="1" customWidth="1"/>
    <col min="523" max="523" width="12.6640625" style="1" customWidth="1"/>
    <col min="524" max="535" width="0" style="1" hidden="1" customWidth="1"/>
    <col min="536" max="549" width="12.6640625" style="1" customWidth="1"/>
    <col min="550" max="768" width="9.109375" style="1"/>
    <col min="769" max="769" width="2.6640625" style="1" customWidth="1"/>
    <col min="770" max="770" width="32" style="1" bestFit="1" customWidth="1"/>
    <col min="771" max="778" width="0" style="1" hidden="1" customWidth="1"/>
    <col min="779" max="779" width="12.6640625" style="1" customWidth="1"/>
    <col min="780" max="791" width="0" style="1" hidden="1" customWidth="1"/>
    <col min="792" max="805" width="12.6640625" style="1" customWidth="1"/>
    <col min="806" max="1024" width="9.109375" style="1"/>
    <col min="1025" max="1025" width="2.6640625" style="1" customWidth="1"/>
    <col min="1026" max="1026" width="32" style="1" bestFit="1" customWidth="1"/>
    <col min="1027" max="1034" width="0" style="1" hidden="1" customWidth="1"/>
    <col min="1035" max="1035" width="12.6640625" style="1" customWidth="1"/>
    <col min="1036" max="1047" width="0" style="1" hidden="1" customWidth="1"/>
    <col min="1048" max="1061" width="12.6640625" style="1" customWidth="1"/>
    <col min="1062" max="1280" width="9.109375" style="1"/>
    <col min="1281" max="1281" width="2.6640625" style="1" customWidth="1"/>
    <col min="1282" max="1282" width="32" style="1" bestFit="1" customWidth="1"/>
    <col min="1283" max="1290" width="0" style="1" hidden="1" customWidth="1"/>
    <col min="1291" max="1291" width="12.6640625" style="1" customWidth="1"/>
    <col min="1292" max="1303" width="0" style="1" hidden="1" customWidth="1"/>
    <col min="1304" max="1317" width="12.6640625" style="1" customWidth="1"/>
    <col min="1318" max="1536" width="9.109375" style="1"/>
    <col min="1537" max="1537" width="2.6640625" style="1" customWidth="1"/>
    <col min="1538" max="1538" width="32" style="1" bestFit="1" customWidth="1"/>
    <col min="1539" max="1546" width="0" style="1" hidden="1" customWidth="1"/>
    <col min="1547" max="1547" width="12.6640625" style="1" customWidth="1"/>
    <col min="1548" max="1559" width="0" style="1" hidden="1" customWidth="1"/>
    <col min="1560" max="1573" width="12.6640625" style="1" customWidth="1"/>
    <col min="1574" max="1792" width="9.109375" style="1"/>
    <col min="1793" max="1793" width="2.6640625" style="1" customWidth="1"/>
    <col min="1794" max="1794" width="32" style="1" bestFit="1" customWidth="1"/>
    <col min="1795" max="1802" width="0" style="1" hidden="1" customWidth="1"/>
    <col min="1803" max="1803" width="12.6640625" style="1" customWidth="1"/>
    <col min="1804" max="1815" width="0" style="1" hidden="1" customWidth="1"/>
    <col min="1816" max="1829" width="12.6640625" style="1" customWidth="1"/>
    <col min="1830" max="2048" width="9.109375" style="1"/>
    <col min="2049" max="2049" width="2.6640625" style="1" customWidth="1"/>
    <col min="2050" max="2050" width="32" style="1" bestFit="1" customWidth="1"/>
    <col min="2051" max="2058" width="0" style="1" hidden="1" customWidth="1"/>
    <col min="2059" max="2059" width="12.6640625" style="1" customWidth="1"/>
    <col min="2060" max="2071" width="0" style="1" hidden="1" customWidth="1"/>
    <col min="2072" max="2085" width="12.6640625" style="1" customWidth="1"/>
    <col min="2086" max="2304" width="9.109375" style="1"/>
    <col min="2305" max="2305" width="2.6640625" style="1" customWidth="1"/>
    <col min="2306" max="2306" width="32" style="1" bestFit="1" customWidth="1"/>
    <col min="2307" max="2314" width="0" style="1" hidden="1" customWidth="1"/>
    <col min="2315" max="2315" width="12.6640625" style="1" customWidth="1"/>
    <col min="2316" max="2327" width="0" style="1" hidden="1" customWidth="1"/>
    <col min="2328" max="2341" width="12.6640625" style="1" customWidth="1"/>
    <col min="2342" max="2560" width="9.109375" style="1"/>
    <col min="2561" max="2561" width="2.6640625" style="1" customWidth="1"/>
    <col min="2562" max="2562" width="32" style="1" bestFit="1" customWidth="1"/>
    <col min="2563" max="2570" width="0" style="1" hidden="1" customWidth="1"/>
    <col min="2571" max="2571" width="12.6640625" style="1" customWidth="1"/>
    <col min="2572" max="2583" width="0" style="1" hidden="1" customWidth="1"/>
    <col min="2584" max="2597" width="12.6640625" style="1" customWidth="1"/>
    <col min="2598" max="2816" width="9.109375" style="1"/>
    <col min="2817" max="2817" width="2.6640625" style="1" customWidth="1"/>
    <col min="2818" max="2818" width="32" style="1" bestFit="1" customWidth="1"/>
    <col min="2819" max="2826" width="0" style="1" hidden="1" customWidth="1"/>
    <col min="2827" max="2827" width="12.6640625" style="1" customWidth="1"/>
    <col min="2828" max="2839" width="0" style="1" hidden="1" customWidth="1"/>
    <col min="2840" max="2853" width="12.6640625" style="1" customWidth="1"/>
    <col min="2854" max="3072" width="9.109375" style="1"/>
    <col min="3073" max="3073" width="2.6640625" style="1" customWidth="1"/>
    <col min="3074" max="3074" width="32" style="1" bestFit="1" customWidth="1"/>
    <col min="3075" max="3082" width="0" style="1" hidden="1" customWidth="1"/>
    <col min="3083" max="3083" width="12.6640625" style="1" customWidth="1"/>
    <col min="3084" max="3095" width="0" style="1" hidden="1" customWidth="1"/>
    <col min="3096" max="3109" width="12.6640625" style="1" customWidth="1"/>
    <col min="3110" max="3328" width="9.109375" style="1"/>
    <col min="3329" max="3329" width="2.6640625" style="1" customWidth="1"/>
    <col min="3330" max="3330" width="32" style="1" bestFit="1" customWidth="1"/>
    <col min="3331" max="3338" width="0" style="1" hidden="1" customWidth="1"/>
    <col min="3339" max="3339" width="12.6640625" style="1" customWidth="1"/>
    <col min="3340" max="3351" width="0" style="1" hidden="1" customWidth="1"/>
    <col min="3352" max="3365" width="12.6640625" style="1" customWidth="1"/>
    <col min="3366" max="3584" width="9.109375" style="1"/>
    <col min="3585" max="3585" width="2.6640625" style="1" customWidth="1"/>
    <col min="3586" max="3586" width="32" style="1" bestFit="1" customWidth="1"/>
    <col min="3587" max="3594" width="0" style="1" hidden="1" customWidth="1"/>
    <col min="3595" max="3595" width="12.6640625" style="1" customWidth="1"/>
    <col min="3596" max="3607" width="0" style="1" hidden="1" customWidth="1"/>
    <col min="3608" max="3621" width="12.6640625" style="1" customWidth="1"/>
    <col min="3622" max="3840" width="9.109375" style="1"/>
    <col min="3841" max="3841" width="2.6640625" style="1" customWidth="1"/>
    <col min="3842" max="3842" width="32" style="1" bestFit="1" customWidth="1"/>
    <col min="3843" max="3850" width="0" style="1" hidden="1" customWidth="1"/>
    <col min="3851" max="3851" width="12.6640625" style="1" customWidth="1"/>
    <col min="3852" max="3863" width="0" style="1" hidden="1" customWidth="1"/>
    <col min="3864" max="3877" width="12.6640625" style="1" customWidth="1"/>
    <col min="3878" max="4096" width="9.109375" style="1"/>
    <col min="4097" max="4097" width="2.6640625" style="1" customWidth="1"/>
    <col min="4098" max="4098" width="32" style="1" bestFit="1" customWidth="1"/>
    <col min="4099" max="4106" width="0" style="1" hidden="1" customWidth="1"/>
    <col min="4107" max="4107" width="12.6640625" style="1" customWidth="1"/>
    <col min="4108" max="4119" width="0" style="1" hidden="1" customWidth="1"/>
    <col min="4120" max="4133" width="12.6640625" style="1" customWidth="1"/>
    <col min="4134" max="4352" width="9.109375" style="1"/>
    <col min="4353" max="4353" width="2.6640625" style="1" customWidth="1"/>
    <col min="4354" max="4354" width="32" style="1" bestFit="1" customWidth="1"/>
    <col min="4355" max="4362" width="0" style="1" hidden="1" customWidth="1"/>
    <col min="4363" max="4363" width="12.6640625" style="1" customWidth="1"/>
    <col min="4364" max="4375" width="0" style="1" hidden="1" customWidth="1"/>
    <col min="4376" max="4389" width="12.6640625" style="1" customWidth="1"/>
    <col min="4390" max="4608" width="9.109375" style="1"/>
    <col min="4609" max="4609" width="2.6640625" style="1" customWidth="1"/>
    <col min="4610" max="4610" width="32" style="1" bestFit="1" customWidth="1"/>
    <col min="4611" max="4618" width="0" style="1" hidden="1" customWidth="1"/>
    <col min="4619" max="4619" width="12.6640625" style="1" customWidth="1"/>
    <col min="4620" max="4631" width="0" style="1" hidden="1" customWidth="1"/>
    <col min="4632" max="4645" width="12.6640625" style="1" customWidth="1"/>
    <col min="4646" max="4864" width="9.109375" style="1"/>
    <col min="4865" max="4865" width="2.6640625" style="1" customWidth="1"/>
    <col min="4866" max="4866" width="32" style="1" bestFit="1" customWidth="1"/>
    <col min="4867" max="4874" width="0" style="1" hidden="1" customWidth="1"/>
    <col min="4875" max="4875" width="12.6640625" style="1" customWidth="1"/>
    <col min="4876" max="4887" width="0" style="1" hidden="1" customWidth="1"/>
    <col min="4888" max="4901" width="12.6640625" style="1" customWidth="1"/>
    <col min="4902" max="5120" width="9.109375" style="1"/>
    <col min="5121" max="5121" width="2.6640625" style="1" customWidth="1"/>
    <col min="5122" max="5122" width="32" style="1" bestFit="1" customWidth="1"/>
    <col min="5123" max="5130" width="0" style="1" hidden="1" customWidth="1"/>
    <col min="5131" max="5131" width="12.6640625" style="1" customWidth="1"/>
    <col min="5132" max="5143" width="0" style="1" hidden="1" customWidth="1"/>
    <col min="5144" max="5157" width="12.6640625" style="1" customWidth="1"/>
    <col min="5158" max="5376" width="9.109375" style="1"/>
    <col min="5377" max="5377" width="2.6640625" style="1" customWidth="1"/>
    <col min="5378" max="5378" width="32" style="1" bestFit="1" customWidth="1"/>
    <col min="5379" max="5386" width="0" style="1" hidden="1" customWidth="1"/>
    <col min="5387" max="5387" width="12.6640625" style="1" customWidth="1"/>
    <col min="5388" max="5399" width="0" style="1" hidden="1" customWidth="1"/>
    <col min="5400" max="5413" width="12.6640625" style="1" customWidth="1"/>
    <col min="5414" max="5632" width="9.109375" style="1"/>
    <col min="5633" max="5633" width="2.6640625" style="1" customWidth="1"/>
    <col min="5634" max="5634" width="32" style="1" bestFit="1" customWidth="1"/>
    <col min="5635" max="5642" width="0" style="1" hidden="1" customWidth="1"/>
    <col min="5643" max="5643" width="12.6640625" style="1" customWidth="1"/>
    <col min="5644" max="5655" width="0" style="1" hidden="1" customWidth="1"/>
    <col min="5656" max="5669" width="12.6640625" style="1" customWidth="1"/>
    <col min="5670" max="5888" width="9.109375" style="1"/>
    <col min="5889" max="5889" width="2.6640625" style="1" customWidth="1"/>
    <col min="5890" max="5890" width="32" style="1" bestFit="1" customWidth="1"/>
    <col min="5891" max="5898" width="0" style="1" hidden="1" customWidth="1"/>
    <col min="5899" max="5899" width="12.6640625" style="1" customWidth="1"/>
    <col min="5900" max="5911" width="0" style="1" hidden="1" customWidth="1"/>
    <col min="5912" max="5925" width="12.6640625" style="1" customWidth="1"/>
    <col min="5926" max="6144" width="9.109375" style="1"/>
    <col min="6145" max="6145" width="2.6640625" style="1" customWidth="1"/>
    <col min="6146" max="6146" width="32" style="1" bestFit="1" customWidth="1"/>
    <col min="6147" max="6154" width="0" style="1" hidden="1" customWidth="1"/>
    <col min="6155" max="6155" width="12.6640625" style="1" customWidth="1"/>
    <col min="6156" max="6167" width="0" style="1" hidden="1" customWidth="1"/>
    <col min="6168" max="6181" width="12.6640625" style="1" customWidth="1"/>
    <col min="6182" max="6400" width="9.109375" style="1"/>
    <col min="6401" max="6401" width="2.6640625" style="1" customWidth="1"/>
    <col min="6402" max="6402" width="32" style="1" bestFit="1" customWidth="1"/>
    <col min="6403" max="6410" width="0" style="1" hidden="1" customWidth="1"/>
    <col min="6411" max="6411" width="12.6640625" style="1" customWidth="1"/>
    <col min="6412" max="6423" width="0" style="1" hidden="1" customWidth="1"/>
    <col min="6424" max="6437" width="12.6640625" style="1" customWidth="1"/>
    <col min="6438" max="6656" width="9.109375" style="1"/>
    <col min="6657" max="6657" width="2.6640625" style="1" customWidth="1"/>
    <col min="6658" max="6658" width="32" style="1" bestFit="1" customWidth="1"/>
    <col min="6659" max="6666" width="0" style="1" hidden="1" customWidth="1"/>
    <col min="6667" max="6667" width="12.6640625" style="1" customWidth="1"/>
    <col min="6668" max="6679" width="0" style="1" hidden="1" customWidth="1"/>
    <col min="6680" max="6693" width="12.6640625" style="1" customWidth="1"/>
    <col min="6694" max="6912" width="9.109375" style="1"/>
    <col min="6913" max="6913" width="2.6640625" style="1" customWidth="1"/>
    <col min="6914" max="6914" width="32" style="1" bestFit="1" customWidth="1"/>
    <col min="6915" max="6922" width="0" style="1" hidden="1" customWidth="1"/>
    <col min="6923" max="6923" width="12.6640625" style="1" customWidth="1"/>
    <col min="6924" max="6935" width="0" style="1" hidden="1" customWidth="1"/>
    <col min="6936" max="6949" width="12.6640625" style="1" customWidth="1"/>
    <col min="6950" max="7168" width="9.109375" style="1"/>
    <col min="7169" max="7169" width="2.6640625" style="1" customWidth="1"/>
    <col min="7170" max="7170" width="32" style="1" bestFit="1" customWidth="1"/>
    <col min="7171" max="7178" width="0" style="1" hidden="1" customWidth="1"/>
    <col min="7179" max="7179" width="12.6640625" style="1" customWidth="1"/>
    <col min="7180" max="7191" width="0" style="1" hidden="1" customWidth="1"/>
    <col min="7192" max="7205" width="12.6640625" style="1" customWidth="1"/>
    <col min="7206" max="7424" width="9.109375" style="1"/>
    <col min="7425" max="7425" width="2.6640625" style="1" customWidth="1"/>
    <col min="7426" max="7426" width="32" style="1" bestFit="1" customWidth="1"/>
    <col min="7427" max="7434" width="0" style="1" hidden="1" customWidth="1"/>
    <col min="7435" max="7435" width="12.6640625" style="1" customWidth="1"/>
    <col min="7436" max="7447" width="0" style="1" hidden="1" customWidth="1"/>
    <col min="7448" max="7461" width="12.6640625" style="1" customWidth="1"/>
    <col min="7462" max="7680" width="9.109375" style="1"/>
    <col min="7681" max="7681" width="2.6640625" style="1" customWidth="1"/>
    <col min="7682" max="7682" width="32" style="1" bestFit="1" customWidth="1"/>
    <col min="7683" max="7690" width="0" style="1" hidden="1" customWidth="1"/>
    <col min="7691" max="7691" width="12.6640625" style="1" customWidth="1"/>
    <col min="7692" max="7703" width="0" style="1" hidden="1" customWidth="1"/>
    <col min="7704" max="7717" width="12.6640625" style="1" customWidth="1"/>
    <col min="7718" max="7936" width="9.109375" style="1"/>
    <col min="7937" max="7937" width="2.6640625" style="1" customWidth="1"/>
    <col min="7938" max="7938" width="32" style="1" bestFit="1" customWidth="1"/>
    <col min="7939" max="7946" width="0" style="1" hidden="1" customWidth="1"/>
    <col min="7947" max="7947" width="12.6640625" style="1" customWidth="1"/>
    <col min="7948" max="7959" width="0" style="1" hidden="1" customWidth="1"/>
    <col min="7960" max="7973" width="12.6640625" style="1" customWidth="1"/>
    <col min="7974" max="8192" width="9.109375" style="1"/>
    <col min="8193" max="8193" width="2.6640625" style="1" customWidth="1"/>
    <col min="8194" max="8194" width="32" style="1" bestFit="1" customWidth="1"/>
    <col min="8195" max="8202" width="0" style="1" hidden="1" customWidth="1"/>
    <col min="8203" max="8203" width="12.6640625" style="1" customWidth="1"/>
    <col min="8204" max="8215" width="0" style="1" hidden="1" customWidth="1"/>
    <col min="8216" max="8229" width="12.6640625" style="1" customWidth="1"/>
    <col min="8230" max="8448" width="9.109375" style="1"/>
    <col min="8449" max="8449" width="2.6640625" style="1" customWidth="1"/>
    <col min="8450" max="8450" width="32" style="1" bestFit="1" customWidth="1"/>
    <col min="8451" max="8458" width="0" style="1" hidden="1" customWidth="1"/>
    <col min="8459" max="8459" width="12.6640625" style="1" customWidth="1"/>
    <col min="8460" max="8471" width="0" style="1" hidden="1" customWidth="1"/>
    <col min="8472" max="8485" width="12.6640625" style="1" customWidth="1"/>
    <col min="8486" max="8704" width="9.109375" style="1"/>
    <col min="8705" max="8705" width="2.6640625" style="1" customWidth="1"/>
    <col min="8706" max="8706" width="32" style="1" bestFit="1" customWidth="1"/>
    <col min="8707" max="8714" width="0" style="1" hidden="1" customWidth="1"/>
    <col min="8715" max="8715" width="12.6640625" style="1" customWidth="1"/>
    <col min="8716" max="8727" width="0" style="1" hidden="1" customWidth="1"/>
    <col min="8728" max="8741" width="12.6640625" style="1" customWidth="1"/>
    <col min="8742" max="8960" width="9.109375" style="1"/>
    <col min="8961" max="8961" width="2.6640625" style="1" customWidth="1"/>
    <col min="8962" max="8962" width="32" style="1" bestFit="1" customWidth="1"/>
    <col min="8963" max="8970" width="0" style="1" hidden="1" customWidth="1"/>
    <col min="8971" max="8971" width="12.6640625" style="1" customWidth="1"/>
    <col min="8972" max="8983" width="0" style="1" hidden="1" customWidth="1"/>
    <col min="8984" max="8997" width="12.6640625" style="1" customWidth="1"/>
    <col min="8998" max="9216" width="9.109375" style="1"/>
    <col min="9217" max="9217" width="2.6640625" style="1" customWidth="1"/>
    <col min="9218" max="9218" width="32" style="1" bestFit="1" customWidth="1"/>
    <col min="9219" max="9226" width="0" style="1" hidden="1" customWidth="1"/>
    <col min="9227" max="9227" width="12.6640625" style="1" customWidth="1"/>
    <col min="9228" max="9239" width="0" style="1" hidden="1" customWidth="1"/>
    <col min="9240" max="9253" width="12.6640625" style="1" customWidth="1"/>
    <col min="9254" max="9472" width="9.109375" style="1"/>
    <col min="9473" max="9473" width="2.6640625" style="1" customWidth="1"/>
    <col min="9474" max="9474" width="32" style="1" bestFit="1" customWidth="1"/>
    <col min="9475" max="9482" width="0" style="1" hidden="1" customWidth="1"/>
    <col min="9483" max="9483" width="12.6640625" style="1" customWidth="1"/>
    <col min="9484" max="9495" width="0" style="1" hidden="1" customWidth="1"/>
    <col min="9496" max="9509" width="12.6640625" style="1" customWidth="1"/>
    <col min="9510" max="9728" width="9.109375" style="1"/>
    <col min="9729" max="9729" width="2.6640625" style="1" customWidth="1"/>
    <col min="9730" max="9730" width="32" style="1" bestFit="1" customWidth="1"/>
    <col min="9731" max="9738" width="0" style="1" hidden="1" customWidth="1"/>
    <col min="9739" max="9739" width="12.6640625" style="1" customWidth="1"/>
    <col min="9740" max="9751" width="0" style="1" hidden="1" customWidth="1"/>
    <col min="9752" max="9765" width="12.6640625" style="1" customWidth="1"/>
    <col min="9766" max="9984" width="9.109375" style="1"/>
    <col min="9985" max="9985" width="2.6640625" style="1" customWidth="1"/>
    <col min="9986" max="9986" width="32" style="1" bestFit="1" customWidth="1"/>
    <col min="9987" max="9994" width="0" style="1" hidden="1" customWidth="1"/>
    <col min="9995" max="9995" width="12.6640625" style="1" customWidth="1"/>
    <col min="9996" max="10007" width="0" style="1" hidden="1" customWidth="1"/>
    <col min="10008" max="10021" width="12.6640625" style="1" customWidth="1"/>
    <col min="10022" max="10240" width="9.109375" style="1"/>
    <col min="10241" max="10241" width="2.6640625" style="1" customWidth="1"/>
    <col min="10242" max="10242" width="32" style="1" bestFit="1" customWidth="1"/>
    <col min="10243" max="10250" width="0" style="1" hidden="1" customWidth="1"/>
    <col min="10251" max="10251" width="12.6640625" style="1" customWidth="1"/>
    <col min="10252" max="10263" width="0" style="1" hidden="1" customWidth="1"/>
    <col min="10264" max="10277" width="12.6640625" style="1" customWidth="1"/>
    <col min="10278" max="10496" width="9.109375" style="1"/>
    <col min="10497" max="10497" width="2.6640625" style="1" customWidth="1"/>
    <col min="10498" max="10498" width="32" style="1" bestFit="1" customWidth="1"/>
    <col min="10499" max="10506" width="0" style="1" hidden="1" customWidth="1"/>
    <col min="10507" max="10507" width="12.6640625" style="1" customWidth="1"/>
    <col min="10508" max="10519" width="0" style="1" hidden="1" customWidth="1"/>
    <col min="10520" max="10533" width="12.6640625" style="1" customWidth="1"/>
    <col min="10534" max="10752" width="9.109375" style="1"/>
    <col min="10753" max="10753" width="2.6640625" style="1" customWidth="1"/>
    <col min="10754" max="10754" width="32" style="1" bestFit="1" customWidth="1"/>
    <col min="10755" max="10762" width="0" style="1" hidden="1" customWidth="1"/>
    <col min="10763" max="10763" width="12.6640625" style="1" customWidth="1"/>
    <col min="10764" max="10775" width="0" style="1" hidden="1" customWidth="1"/>
    <col min="10776" max="10789" width="12.6640625" style="1" customWidth="1"/>
    <col min="10790" max="11008" width="9.109375" style="1"/>
    <col min="11009" max="11009" width="2.6640625" style="1" customWidth="1"/>
    <col min="11010" max="11010" width="32" style="1" bestFit="1" customWidth="1"/>
    <col min="11011" max="11018" width="0" style="1" hidden="1" customWidth="1"/>
    <col min="11019" max="11019" width="12.6640625" style="1" customWidth="1"/>
    <col min="11020" max="11031" width="0" style="1" hidden="1" customWidth="1"/>
    <col min="11032" max="11045" width="12.6640625" style="1" customWidth="1"/>
    <col min="11046" max="11264" width="9.109375" style="1"/>
    <col min="11265" max="11265" width="2.6640625" style="1" customWidth="1"/>
    <col min="11266" max="11266" width="32" style="1" bestFit="1" customWidth="1"/>
    <col min="11267" max="11274" width="0" style="1" hidden="1" customWidth="1"/>
    <col min="11275" max="11275" width="12.6640625" style="1" customWidth="1"/>
    <col min="11276" max="11287" width="0" style="1" hidden="1" customWidth="1"/>
    <col min="11288" max="11301" width="12.6640625" style="1" customWidth="1"/>
    <col min="11302" max="11520" width="9.109375" style="1"/>
    <col min="11521" max="11521" width="2.6640625" style="1" customWidth="1"/>
    <col min="11522" max="11522" width="32" style="1" bestFit="1" customWidth="1"/>
    <col min="11523" max="11530" width="0" style="1" hidden="1" customWidth="1"/>
    <col min="11531" max="11531" width="12.6640625" style="1" customWidth="1"/>
    <col min="11532" max="11543" width="0" style="1" hidden="1" customWidth="1"/>
    <col min="11544" max="11557" width="12.6640625" style="1" customWidth="1"/>
    <col min="11558" max="11776" width="9.109375" style="1"/>
    <col min="11777" max="11777" width="2.6640625" style="1" customWidth="1"/>
    <col min="11778" max="11778" width="32" style="1" bestFit="1" customWidth="1"/>
    <col min="11779" max="11786" width="0" style="1" hidden="1" customWidth="1"/>
    <col min="11787" max="11787" width="12.6640625" style="1" customWidth="1"/>
    <col min="11788" max="11799" width="0" style="1" hidden="1" customWidth="1"/>
    <col min="11800" max="11813" width="12.6640625" style="1" customWidth="1"/>
    <col min="11814" max="12032" width="9.109375" style="1"/>
    <col min="12033" max="12033" width="2.6640625" style="1" customWidth="1"/>
    <col min="12034" max="12034" width="32" style="1" bestFit="1" customWidth="1"/>
    <col min="12035" max="12042" width="0" style="1" hidden="1" customWidth="1"/>
    <col min="12043" max="12043" width="12.6640625" style="1" customWidth="1"/>
    <col min="12044" max="12055" width="0" style="1" hidden="1" customWidth="1"/>
    <col min="12056" max="12069" width="12.6640625" style="1" customWidth="1"/>
    <col min="12070" max="12288" width="9.109375" style="1"/>
    <col min="12289" max="12289" width="2.6640625" style="1" customWidth="1"/>
    <col min="12290" max="12290" width="32" style="1" bestFit="1" customWidth="1"/>
    <col min="12291" max="12298" width="0" style="1" hidden="1" customWidth="1"/>
    <col min="12299" max="12299" width="12.6640625" style="1" customWidth="1"/>
    <col min="12300" max="12311" width="0" style="1" hidden="1" customWidth="1"/>
    <col min="12312" max="12325" width="12.6640625" style="1" customWidth="1"/>
    <col min="12326" max="12544" width="9.109375" style="1"/>
    <col min="12545" max="12545" width="2.6640625" style="1" customWidth="1"/>
    <col min="12546" max="12546" width="32" style="1" bestFit="1" customWidth="1"/>
    <col min="12547" max="12554" width="0" style="1" hidden="1" customWidth="1"/>
    <col min="12555" max="12555" width="12.6640625" style="1" customWidth="1"/>
    <col min="12556" max="12567" width="0" style="1" hidden="1" customWidth="1"/>
    <col min="12568" max="12581" width="12.6640625" style="1" customWidth="1"/>
    <col min="12582" max="12800" width="9.109375" style="1"/>
    <col min="12801" max="12801" width="2.6640625" style="1" customWidth="1"/>
    <col min="12802" max="12802" width="32" style="1" bestFit="1" customWidth="1"/>
    <col min="12803" max="12810" width="0" style="1" hidden="1" customWidth="1"/>
    <col min="12811" max="12811" width="12.6640625" style="1" customWidth="1"/>
    <col min="12812" max="12823" width="0" style="1" hidden="1" customWidth="1"/>
    <col min="12824" max="12837" width="12.6640625" style="1" customWidth="1"/>
    <col min="12838" max="13056" width="9.109375" style="1"/>
    <col min="13057" max="13057" width="2.6640625" style="1" customWidth="1"/>
    <col min="13058" max="13058" width="32" style="1" bestFit="1" customWidth="1"/>
    <col min="13059" max="13066" width="0" style="1" hidden="1" customWidth="1"/>
    <col min="13067" max="13067" width="12.6640625" style="1" customWidth="1"/>
    <col min="13068" max="13079" width="0" style="1" hidden="1" customWidth="1"/>
    <col min="13080" max="13093" width="12.6640625" style="1" customWidth="1"/>
    <col min="13094" max="13312" width="9.109375" style="1"/>
    <col min="13313" max="13313" width="2.6640625" style="1" customWidth="1"/>
    <col min="13314" max="13314" width="32" style="1" bestFit="1" customWidth="1"/>
    <col min="13315" max="13322" width="0" style="1" hidden="1" customWidth="1"/>
    <col min="13323" max="13323" width="12.6640625" style="1" customWidth="1"/>
    <col min="13324" max="13335" width="0" style="1" hidden="1" customWidth="1"/>
    <col min="13336" max="13349" width="12.6640625" style="1" customWidth="1"/>
    <col min="13350" max="13568" width="9.109375" style="1"/>
    <col min="13569" max="13569" width="2.6640625" style="1" customWidth="1"/>
    <col min="13570" max="13570" width="32" style="1" bestFit="1" customWidth="1"/>
    <col min="13571" max="13578" width="0" style="1" hidden="1" customWidth="1"/>
    <col min="13579" max="13579" width="12.6640625" style="1" customWidth="1"/>
    <col min="13580" max="13591" width="0" style="1" hidden="1" customWidth="1"/>
    <col min="13592" max="13605" width="12.6640625" style="1" customWidth="1"/>
    <col min="13606" max="13824" width="9.109375" style="1"/>
    <col min="13825" max="13825" width="2.6640625" style="1" customWidth="1"/>
    <col min="13826" max="13826" width="32" style="1" bestFit="1" customWidth="1"/>
    <col min="13827" max="13834" width="0" style="1" hidden="1" customWidth="1"/>
    <col min="13835" max="13835" width="12.6640625" style="1" customWidth="1"/>
    <col min="13836" max="13847" width="0" style="1" hidden="1" customWidth="1"/>
    <col min="13848" max="13861" width="12.6640625" style="1" customWidth="1"/>
    <col min="13862" max="14080" width="9.109375" style="1"/>
    <col min="14081" max="14081" width="2.6640625" style="1" customWidth="1"/>
    <col min="14082" max="14082" width="32" style="1" bestFit="1" customWidth="1"/>
    <col min="14083" max="14090" width="0" style="1" hidden="1" customWidth="1"/>
    <col min="14091" max="14091" width="12.6640625" style="1" customWidth="1"/>
    <col min="14092" max="14103" width="0" style="1" hidden="1" customWidth="1"/>
    <col min="14104" max="14117" width="12.6640625" style="1" customWidth="1"/>
    <col min="14118" max="14336" width="9.109375" style="1"/>
    <col min="14337" max="14337" width="2.6640625" style="1" customWidth="1"/>
    <col min="14338" max="14338" width="32" style="1" bestFit="1" customWidth="1"/>
    <col min="14339" max="14346" width="0" style="1" hidden="1" customWidth="1"/>
    <col min="14347" max="14347" width="12.6640625" style="1" customWidth="1"/>
    <col min="14348" max="14359" width="0" style="1" hidden="1" customWidth="1"/>
    <col min="14360" max="14373" width="12.6640625" style="1" customWidth="1"/>
    <col min="14374" max="14592" width="9.109375" style="1"/>
    <col min="14593" max="14593" width="2.6640625" style="1" customWidth="1"/>
    <col min="14594" max="14594" width="32" style="1" bestFit="1" customWidth="1"/>
    <col min="14595" max="14602" width="0" style="1" hidden="1" customWidth="1"/>
    <col min="14603" max="14603" width="12.6640625" style="1" customWidth="1"/>
    <col min="14604" max="14615" width="0" style="1" hidden="1" customWidth="1"/>
    <col min="14616" max="14629" width="12.6640625" style="1" customWidth="1"/>
    <col min="14630" max="14848" width="9.109375" style="1"/>
    <col min="14849" max="14849" width="2.6640625" style="1" customWidth="1"/>
    <col min="14850" max="14850" width="32" style="1" bestFit="1" customWidth="1"/>
    <col min="14851" max="14858" width="0" style="1" hidden="1" customWidth="1"/>
    <col min="14859" max="14859" width="12.6640625" style="1" customWidth="1"/>
    <col min="14860" max="14871" width="0" style="1" hidden="1" customWidth="1"/>
    <col min="14872" max="14885" width="12.6640625" style="1" customWidth="1"/>
    <col min="14886" max="15104" width="9.109375" style="1"/>
    <col min="15105" max="15105" width="2.6640625" style="1" customWidth="1"/>
    <col min="15106" max="15106" width="32" style="1" bestFit="1" customWidth="1"/>
    <col min="15107" max="15114" width="0" style="1" hidden="1" customWidth="1"/>
    <col min="15115" max="15115" width="12.6640625" style="1" customWidth="1"/>
    <col min="15116" max="15127" width="0" style="1" hidden="1" customWidth="1"/>
    <col min="15128" max="15141" width="12.6640625" style="1" customWidth="1"/>
    <col min="15142" max="15360" width="9.109375" style="1"/>
    <col min="15361" max="15361" width="2.6640625" style="1" customWidth="1"/>
    <col min="15362" max="15362" width="32" style="1" bestFit="1" customWidth="1"/>
    <col min="15363" max="15370" width="0" style="1" hidden="1" customWidth="1"/>
    <col min="15371" max="15371" width="12.6640625" style="1" customWidth="1"/>
    <col min="15372" max="15383" width="0" style="1" hidden="1" customWidth="1"/>
    <col min="15384" max="15397" width="12.6640625" style="1" customWidth="1"/>
    <col min="15398" max="15616" width="9.109375" style="1"/>
    <col min="15617" max="15617" width="2.6640625" style="1" customWidth="1"/>
    <col min="15618" max="15618" width="32" style="1" bestFit="1" customWidth="1"/>
    <col min="15619" max="15626" width="0" style="1" hidden="1" customWidth="1"/>
    <col min="15627" max="15627" width="12.6640625" style="1" customWidth="1"/>
    <col min="15628" max="15639" width="0" style="1" hidden="1" customWidth="1"/>
    <col min="15640" max="15653" width="12.6640625" style="1" customWidth="1"/>
    <col min="15654" max="15872" width="9.109375" style="1"/>
    <col min="15873" max="15873" width="2.6640625" style="1" customWidth="1"/>
    <col min="15874" max="15874" width="32" style="1" bestFit="1" customWidth="1"/>
    <col min="15875" max="15882" width="0" style="1" hidden="1" customWidth="1"/>
    <col min="15883" max="15883" width="12.6640625" style="1" customWidth="1"/>
    <col min="15884" max="15895" width="0" style="1" hidden="1" customWidth="1"/>
    <col min="15896" max="15909" width="12.6640625" style="1" customWidth="1"/>
    <col min="15910" max="16128" width="9.109375" style="1"/>
    <col min="16129" max="16129" width="2.6640625" style="1" customWidth="1"/>
    <col min="16130" max="16130" width="32" style="1" bestFit="1" customWidth="1"/>
    <col min="16131" max="16138" width="0" style="1" hidden="1" customWidth="1"/>
    <col min="16139" max="16139" width="12.6640625" style="1" customWidth="1"/>
    <col min="16140" max="16151" width="0" style="1" hidden="1" customWidth="1"/>
    <col min="16152" max="16165" width="12.6640625" style="1" customWidth="1"/>
    <col min="16166" max="16384" width="9.109375" style="1"/>
  </cols>
  <sheetData>
    <row r="1" spans="1:37" x14ac:dyDescent="0.25">
      <c r="A1" s="24" t="s">
        <v>0</v>
      </c>
      <c r="B1" s="24"/>
    </row>
    <row r="2" spans="1:37" x14ac:dyDescent="0.25">
      <c r="A2" s="25" t="s">
        <v>21</v>
      </c>
      <c r="B2" s="25"/>
    </row>
    <row r="3" spans="1:37" x14ac:dyDescent="0.25">
      <c r="A3" s="26"/>
      <c r="B3" s="26"/>
    </row>
    <row r="4" spans="1:37" x14ac:dyDescent="0.25">
      <c r="A4" s="2"/>
      <c r="B4" s="2"/>
    </row>
    <row r="5" spans="1:37" x14ac:dyDescent="0.25">
      <c r="C5" s="23" t="s">
        <v>1</v>
      </c>
      <c r="D5" s="23"/>
      <c r="E5" s="23"/>
      <c r="F5" s="23"/>
      <c r="G5" s="23"/>
      <c r="H5" s="23"/>
      <c r="I5" s="23"/>
      <c r="J5" s="23"/>
      <c r="K5" s="23"/>
      <c r="L5" s="23" t="s">
        <v>2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2" t="s">
        <v>3</v>
      </c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</row>
    <row r="6" spans="1:37" x14ac:dyDescent="0.25">
      <c r="C6" s="3">
        <v>41214</v>
      </c>
      <c r="D6" s="3">
        <v>41244</v>
      </c>
      <c r="E6" s="3">
        <v>41275</v>
      </c>
      <c r="F6" s="3">
        <v>41306</v>
      </c>
      <c r="G6" s="3">
        <v>41334</v>
      </c>
      <c r="H6" s="3">
        <v>41365</v>
      </c>
      <c r="I6" s="3">
        <v>41395</v>
      </c>
      <c r="J6" s="3">
        <v>41426</v>
      </c>
      <c r="K6" s="4" t="s">
        <v>4</v>
      </c>
      <c r="L6" s="3">
        <v>41456</v>
      </c>
      <c r="M6" s="3">
        <v>41487</v>
      </c>
      <c r="N6" s="3">
        <v>41518</v>
      </c>
      <c r="O6" s="3">
        <v>41548</v>
      </c>
      <c r="P6" s="3">
        <v>41579</v>
      </c>
      <c r="Q6" s="3">
        <v>41609</v>
      </c>
      <c r="R6" s="3">
        <v>41640</v>
      </c>
      <c r="S6" s="3">
        <v>41671</v>
      </c>
      <c r="T6" s="3">
        <v>41699</v>
      </c>
      <c r="U6" s="3">
        <v>41730</v>
      </c>
      <c r="V6" s="3">
        <v>41760</v>
      </c>
      <c r="W6" s="3">
        <v>41791</v>
      </c>
      <c r="X6" s="4" t="s">
        <v>4</v>
      </c>
      <c r="Y6" s="3">
        <v>41821</v>
      </c>
      <c r="Z6" s="3">
        <v>41852</v>
      </c>
      <c r="AA6" s="3">
        <v>41883</v>
      </c>
      <c r="AB6" s="3">
        <v>41913</v>
      </c>
      <c r="AC6" s="3">
        <v>41944</v>
      </c>
      <c r="AD6" s="3">
        <v>41974</v>
      </c>
      <c r="AE6" s="3">
        <v>42005</v>
      </c>
      <c r="AF6" s="3">
        <v>42036</v>
      </c>
      <c r="AG6" s="3">
        <v>42064</v>
      </c>
      <c r="AH6" s="3">
        <v>42095</v>
      </c>
      <c r="AI6" s="3">
        <v>42125</v>
      </c>
      <c r="AJ6" s="3">
        <v>42156</v>
      </c>
      <c r="AK6" s="4" t="s">
        <v>4</v>
      </c>
    </row>
    <row r="7" spans="1:37" s="5" customFormat="1" x14ac:dyDescent="0.25">
      <c r="C7" s="6" t="s">
        <v>5</v>
      </c>
      <c r="D7" s="6" t="s">
        <v>5</v>
      </c>
      <c r="E7" s="6" t="s">
        <v>5</v>
      </c>
      <c r="F7" s="6" t="s">
        <v>5</v>
      </c>
      <c r="G7" s="6" t="s">
        <v>5</v>
      </c>
      <c r="H7" s="6" t="s">
        <v>5</v>
      </c>
      <c r="I7" s="6" t="s">
        <v>5</v>
      </c>
      <c r="J7" s="6" t="s">
        <v>6</v>
      </c>
      <c r="K7" s="6" t="str">
        <f>J7</f>
        <v>Planned</v>
      </c>
      <c r="L7" s="6" t="s">
        <v>5</v>
      </c>
      <c r="M7" s="6" t="s">
        <v>5</v>
      </c>
      <c r="N7" s="6" t="s">
        <v>5</v>
      </c>
      <c r="O7" s="6" t="s">
        <v>5</v>
      </c>
      <c r="P7" s="6" t="s">
        <v>5</v>
      </c>
      <c r="Q7" s="6" t="s">
        <v>5</v>
      </c>
      <c r="R7" s="6" t="s">
        <v>5</v>
      </c>
      <c r="S7" s="6" t="s">
        <v>5</v>
      </c>
      <c r="T7" s="6" t="s">
        <v>5</v>
      </c>
      <c r="U7" s="6" t="s">
        <v>5</v>
      </c>
      <c r="V7" s="6" t="s">
        <v>5</v>
      </c>
      <c r="W7" s="6" t="s">
        <v>5</v>
      </c>
      <c r="X7" s="6" t="str">
        <f>W7</f>
        <v>Actual</v>
      </c>
      <c r="Y7" s="6" t="str">
        <f t="shared" ref="Y7:AG7" si="0">X7</f>
        <v>Actual</v>
      </c>
      <c r="Z7" s="6" t="str">
        <f t="shared" si="0"/>
        <v>Actual</v>
      </c>
      <c r="AA7" s="6" t="str">
        <f t="shared" si="0"/>
        <v>Actual</v>
      </c>
      <c r="AB7" s="6" t="str">
        <f t="shared" si="0"/>
        <v>Actual</v>
      </c>
      <c r="AC7" s="6" t="str">
        <f t="shared" si="0"/>
        <v>Actual</v>
      </c>
      <c r="AD7" s="6" t="str">
        <f t="shared" si="0"/>
        <v>Actual</v>
      </c>
      <c r="AE7" s="6" t="str">
        <f t="shared" si="0"/>
        <v>Actual</v>
      </c>
      <c r="AF7" s="6" t="str">
        <f t="shared" si="0"/>
        <v>Actual</v>
      </c>
      <c r="AG7" s="6" t="str">
        <f t="shared" si="0"/>
        <v>Actual</v>
      </c>
      <c r="AH7" s="6" t="s">
        <v>6</v>
      </c>
      <c r="AI7" s="6" t="s">
        <v>6</v>
      </c>
      <c r="AJ7" s="6" t="s">
        <v>6</v>
      </c>
      <c r="AK7" s="6" t="str">
        <f>AJ7</f>
        <v>Planned</v>
      </c>
    </row>
    <row r="8" spans="1:37" x14ac:dyDescent="0.25">
      <c r="B8" s="7"/>
      <c r="C8" s="8"/>
      <c r="D8" s="8"/>
      <c r="E8" s="9" t="s">
        <v>7</v>
      </c>
      <c r="F8" s="8"/>
      <c r="G8" s="8"/>
      <c r="H8" s="8"/>
      <c r="I8" s="8"/>
      <c r="J8" s="8"/>
      <c r="K8" s="8"/>
      <c r="L8" s="8"/>
      <c r="M8" s="8"/>
      <c r="N8" s="9" t="s">
        <v>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9" t="s">
        <v>7</v>
      </c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37" s="8" customFormat="1" ht="15" customHeight="1" x14ac:dyDescent="0.25">
      <c r="A9" s="10" t="s">
        <v>8</v>
      </c>
      <c r="B9" s="11"/>
      <c r="C9" s="12">
        <v>0</v>
      </c>
      <c r="D9" s="12">
        <f t="shared" ref="D9:J9" si="1">C31</f>
        <v>165000</v>
      </c>
      <c r="E9" s="12">
        <f t="shared" si="1"/>
        <v>143255.65</v>
      </c>
      <c r="F9" s="12">
        <f t="shared" si="1"/>
        <v>115972.84</v>
      </c>
      <c r="G9" s="12">
        <f t="shared" si="1"/>
        <v>105543.48999999999</v>
      </c>
      <c r="H9" s="12">
        <f t="shared" si="1"/>
        <v>78270.509999999995</v>
      </c>
      <c r="I9" s="12">
        <f t="shared" si="1"/>
        <v>53477.659999999996</v>
      </c>
      <c r="J9" s="12">
        <f t="shared" si="1"/>
        <v>23966.839999999997</v>
      </c>
      <c r="K9" s="12">
        <f>C9</f>
        <v>0</v>
      </c>
      <c r="L9" s="12">
        <f t="shared" ref="L9:W9" si="2">K31</f>
        <v>-185770.51</v>
      </c>
      <c r="M9" s="12">
        <f t="shared" si="2"/>
        <v>-217242.21000000002</v>
      </c>
      <c r="N9" s="12">
        <f t="shared" si="2"/>
        <v>-84341.770000000019</v>
      </c>
      <c r="O9" s="12">
        <f t="shared" si="2"/>
        <v>-114404.06000000003</v>
      </c>
      <c r="P9" s="12">
        <f t="shared" si="2"/>
        <v>-137165.69000000003</v>
      </c>
      <c r="Q9" s="12">
        <f t="shared" si="2"/>
        <v>-165790.46000000002</v>
      </c>
      <c r="R9" s="12">
        <f t="shared" si="2"/>
        <v>-134535.95000000001</v>
      </c>
      <c r="S9" s="12">
        <f t="shared" si="2"/>
        <v>-159834.6</v>
      </c>
      <c r="T9" s="12">
        <f t="shared" si="2"/>
        <v>-188103.45</v>
      </c>
      <c r="U9" s="12">
        <f t="shared" si="2"/>
        <v>-216873.37</v>
      </c>
      <c r="V9" s="12">
        <f t="shared" si="2"/>
        <v>-250741.11</v>
      </c>
      <c r="W9" s="12">
        <f t="shared" si="2"/>
        <v>-286288.08999999997</v>
      </c>
      <c r="X9" s="12">
        <f>L9</f>
        <v>-185770.51</v>
      </c>
      <c r="Y9" s="12">
        <f t="shared" ref="Y9:AJ9" si="3">X31</f>
        <v>-546857.42999999993</v>
      </c>
      <c r="Z9" s="12">
        <f t="shared" si="3"/>
        <v>-574373.11</v>
      </c>
      <c r="AA9" s="12">
        <f t="shared" si="3"/>
        <v>-607561.57000000007</v>
      </c>
      <c r="AB9" s="12">
        <f t="shared" si="3"/>
        <v>-624570.54</v>
      </c>
      <c r="AC9" s="12">
        <f t="shared" si="3"/>
        <v>-487213.11000000004</v>
      </c>
      <c r="AD9" s="12">
        <f t="shared" si="3"/>
        <v>-505740.03000000009</v>
      </c>
      <c r="AE9" s="12">
        <f t="shared" si="3"/>
        <v>-517567.08000000013</v>
      </c>
      <c r="AF9" s="12">
        <f t="shared" si="3"/>
        <v>-527251.22000000009</v>
      </c>
      <c r="AG9" s="12">
        <f t="shared" si="3"/>
        <v>-532491.78000000014</v>
      </c>
      <c r="AH9" s="12">
        <f t="shared" si="3"/>
        <v>-539725.2100000002</v>
      </c>
      <c r="AI9" s="12">
        <f t="shared" si="3"/>
        <v>-496417.00700000022</v>
      </c>
      <c r="AJ9" s="12">
        <f t="shared" si="3"/>
        <v>-503108.80400000024</v>
      </c>
      <c r="AK9" s="12">
        <f>Y9</f>
        <v>-546857.42999999993</v>
      </c>
    </row>
    <row r="10" spans="1:37" x14ac:dyDescent="0.25"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37" s="8" customFormat="1" ht="15" customHeight="1" x14ac:dyDescent="0.25">
      <c r="B11" s="13" t="s">
        <v>9</v>
      </c>
      <c r="C11" s="13">
        <f t="shared" ref="C11:W11" si="4">SUM(C12:C14)</f>
        <v>165000</v>
      </c>
      <c r="D11" s="13">
        <f t="shared" si="4"/>
        <v>0</v>
      </c>
      <c r="E11" s="13">
        <f t="shared" si="4"/>
        <v>0</v>
      </c>
      <c r="F11" s="13">
        <f t="shared" si="4"/>
        <v>16000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13">
        <f t="shared" si="4"/>
        <v>0</v>
      </c>
      <c r="K11" s="13">
        <f t="shared" si="4"/>
        <v>0</v>
      </c>
      <c r="L11" s="13">
        <f t="shared" si="4"/>
        <v>0</v>
      </c>
      <c r="M11" s="13">
        <f t="shared" si="4"/>
        <v>160137</v>
      </c>
      <c r="N11" s="13">
        <f t="shared" si="4"/>
        <v>0</v>
      </c>
      <c r="O11" s="13">
        <f t="shared" si="4"/>
        <v>9000</v>
      </c>
      <c r="P11" s="13">
        <f t="shared" si="4"/>
        <v>0</v>
      </c>
      <c r="Q11" s="13">
        <f t="shared" si="4"/>
        <v>61000</v>
      </c>
      <c r="R11" s="13">
        <f t="shared" si="4"/>
        <v>0</v>
      </c>
      <c r="S11" s="13">
        <f t="shared" si="4"/>
        <v>0</v>
      </c>
      <c r="T11" s="13">
        <f t="shared" si="4"/>
        <v>0</v>
      </c>
      <c r="U11" s="13">
        <f t="shared" si="4"/>
        <v>0</v>
      </c>
      <c r="V11" s="13">
        <f t="shared" si="4"/>
        <v>0</v>
      </c>
      <c r="W11" s="13">
        <f t="shared" si="4"/>
        <v>125000</v>
      </c>
      <c r="X11" s="13">
        <f>SUM(X12:X14)</f>
        <v>0</v>
      </c>
      <c r="Y11" s="13">
        <f t="shared" ref="Y11:AJ11" si="5">SUM(Y12:Y14)</f>
        <v>0</v>
      </c>
      <c r="Z11" s="13">
        <f t="shared" si="5"/>
        <v>2963.7</v>
      </c>
      <c r="AA11" s="13">
        <f t="shared" si="5"/>
        <v>686.9</v>
      </c>
      <c r="AB11" s="13">
        <f t="shared" si="5"/>
        <v>125476.34</v>
      </c>
      <c r="AC11" s="13">
        <f t="shared" si="5"/>
        <v>531.85</v>
      </c>
      <c r="AD11" s="13">
        <f t="shared" si="5"/>
        <v>214.48</v>
      </c>
      <c r="AE11" s="13">
        <f t="shared" si="5"/>
        <v>225.65</v>
      </c>
      <c r="AF11" s="13">
        <f t="shared" si="5"/>
        <v>7296.06</v>
      </c>
      <c r="AG11" s="13">
        <f t="shared" si="5"/>
        <v>857.7</v>
      </c>
      <c r="AH11" s="13">
        <f t="shared" si="5"/>
        <v>50000</v>
      </c>
      <c r="AI11" s="13">
        <f t="shared" si="5"/>
        <v>0</v>
      </c>
      <c r="AJ11" s="13">
        <f t="shared" si="5"/>
        <v>0</v>
      </c>
      <c r="AK11" s="13">
        <f>SUM(AK12:AK14)</f>
        <v>188252.68</v>
      </c>
    </row>
    <row r="12" spans="1:37" x14ac:dyDescent="0.25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7" x14ac:dyDescent="0.25">
      <c r="B13" s="5" t="s">
        <v>10</v>
      </c>
      <c r="C13" s="8">
        <v>165000</v>
      </c>
      <c r="D13" s="8">
        <v>0</v>
      </c>
      <c r="E13" s="8">
        <v>0</v>
      </c>
      <c r="F13" s="8">
        <v>16000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160137</v>
      </c>
      <c r="N13" s="8">
        <v>0</v>
      </c>
      <c r="O13" s="9">
        <f>9000</f>
        <v>9000</v>
      </c>
      <c r="P13" s="8">
        <v>0</v>
      </c>
      <c r="Q13" s="8">
        <f>4771+7500+48729</f>
        <v>61000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125000</v>
      </c>
      <c r="X13" s="8">
        <v>0</v>
      </c>
      <c r="Y13" s="8">
        <v>0</v>
      </c>
      <c r="Z13" s="8">
        <v>0</v>
      </c>
      <c r="AA13" s="8"/>
      <c r="AB13" s="9">
        <v>125000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50000</v>
      </c>
      <c r="AI13" s="8">
        <v>0</v>
      </c>
      <c r="AJ13" s="8">
        <v>0</v>
      </c>
      <c r="AK13" s="8">
        <f>SUM(Y13:AJ13)</f>
        <v>175000</v>
      </c>
    </row>
    <row r="14" spans="1:37" x14ac:dyDescent="0.25">
      <c r="B14" s="5" t="s">
        <v>11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>
        <v>0</v>
      </c>
      <c r="Z14" s="8">
        <v>2963.7</v>
      </c>
      <c r="AA14" s="8">
        <v>686.9</v>
      </c>
      <c r="AB14" s="8">
        <v>476.34</v>
      </c>
      <c r="AC14" s="8">
        <v>531.85</v>
      </c>
      <c r="AD14" s="8">
        <v>214.48</v>
      </c>
      <c r="AE14" s="8">
        <v>225.65</v>
      </c>
      <c r="AF14" s="8">
        <v>7296.06</v>
      </c>
      <c r="AG14" s="8">
        <v>857.7</v>
      </c>
      <c r="AH14" s="8">
        <v>0</v>
      </c>
      <c r="AI14" s="8">
        <v>0</v>
      </c>
      <c r="AJ14" s="8">
        <v>0</v>
      </c>
      <c r="AK14" s="8">
        <f>SUM(Y14:AJ14)</f>
        <v>13252.68</v>
      </c>
    </row>
    <row r="15" spans="1:37" x14ac:dyDescent="0.25">
      <c r="B15" s="5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</row>
    <row r="16" spans="1:37" ht="15" customHeight="1" x14ac:dyDescent="0.25">
      <c r="B16" s="14" t="s">
        <v>12</v>
      </c>
      <c r="C16" s="13">
        <f>SUM(C22:C29)</f>
        <v>0</v>
      </c>
      <c r="D16" s="13">
        <f t="shared" ref="D16:J16" si="6">SUM(D22:D29)</f>
        <v>21744.35</v>
      </c>
      <c r="E16" s="13">
        <f t="shared" si="6"/>
        <v>27282.81</v>
      </c>
      <c r="F16" s="13">
        <f t="shared" si="6"/>
        <v>26429.35</v>
      </c>
      <c r="G16" s="13">
        <f t="shared" si="6"/>
        <v>27272.98</v>
      </c>
      <c r="H16" s="13">
        <f t="shared" si="6"/>
        <v>24792.85</v>
      </c>
      <c r="I16" s="13">
        <f t="shared" si="6"/>
        <v>29510.82</v>
      </c>
      <c r="J16" s="13">
        <f t="shared" si="6"/>
        <v>28737.350000000002</v>
      </c>
      <c r="K16" s="13">
        <f>SUM(C16:J16)</f>
        <v>185770.51</v>
      </c>
      <c r="L16" s="13">
        <f t="shared" ref="L16:W16" si="7">SUM(L22:L29)</f>
        <v>31471.7</v>
      </c>
      <c r="M16" s="13">
        <f t="shared" si="7"/>
        <v>27236.559999999998</v>
      </c>
      <c r="N16" s="13">
        <f t="shared" si="7"/>
        <v>30062.29</v>
      </c>
      <c r="O16" s="13">
        <f t="shared" si="7"/>
        <v>31761.63</v>
      </c>
      <c r="P16" s="13">
        <f t="shared" si="7"/>
        <v>28624.770000000004</v>
      </c>
      <c r="Q16" s="13">
        <f t="shared" si="7"/>
        <v>29745.489999999998</v>
      </c>
      <c r="R16" s="13">
        <f t="shared" si="7"/>
        <v>25298.65</v>
      </c>
      <c r="S16" s="13">
        <f t="shared" si="7"/>
        <v>28268.850000000002</v>
      </c>
      <c r="T16" s="13">
        <f t="shared" si="7"/>
        <v>28769.919999999998</v>
      </c>
      <c r="U16" s="13">
        <f t="shared" si="7"/>
        <v>33867.74</v>
      </c>
      <c r="V16" s="13">
        <f t="shared" si="7"/>
        <v>35546.979999999996</v>
      </c>
      <c r="W16" s="13">
        <f t="shared" si="7"/>
        <v>30432.339999999997</v>
      </c>
      <c r="X16" s="13">
        <f>SUM(L16:W16)</f>
        <v>361086.91999999993</v>
      </c>
      <c r="Y16" s="13">
        <f t="shared" ref="Y16:AJ16" si="8">SUM(Y22:Y29)</f>
        <v>27515.68</v>
      </c>
      <c r="Z16" s="13">
        <f t="shared" si="8"/>
        <v>36152.160000000003</v>
      </c>
      <c r="AA16" s="13">
        <f t="shared" si="8"/>
        <v>17695.870000000003</v>
      </c>
      <c r="AB16" s="13">
        <f t="shared" si="8"/>
        <v>-11881.09</v>
      </c>
      <c r="AC16" s="13">
        <f t="shared" si="8"/>
        <v>19058.769999999997</v>
      </c>
      <c r="AD16" s="13">
        <f t="shared" si="8"/>
        <v>12041.53</v>
      </c>
      <c r="AE16" s="13">
        <f t="shared" si="8"/>
        <v>9909.7900000000009</v>
      </c>
      <c r="AF16" s="13">
        <f t="shared" si="8"/>
        <v>12536.62</v>
      </c>
      <c r="AG16" s="13">
        <f t="shared" si="8"/>
        <v>8091.13</v>
      </c>
      <c r="AH16" s="13">
        <f t="shared" si="8"/>
        <v>6691.7970000000005</v>
      </c>
      <c r="AI16" s="13">
        <f t="shared" si="8"/>
        <v>6691.7970000000005</v>
      </c>
      <c r="AJ16" s="13">
        <f t="shared" si="8"/>
        <v>26106.885000000002</v>
      </c>
      <c r="AK16" s="13">
        <f>SUM(Y16:AJ16)</f>
        <v>170610.93900000001</v>
      </c>
    </row>
    <row r="17" spans="1:37" x14ac:dyDescent="0.25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</row>
    <row r="18" spans="1:37" x14ac:dyDescent="0.25">
      <c r="B18" s="5" t="s">
        <v>22</v>
      </c>
      <c r="C18" s="8">
        <v>0</v>
      </c>
      <c r="D18" s="8">
        <v>0</v>
      </c>
      <c r="E18" s="8">
        <v>0</v>
      </c>
      <c r="F18" s="8">
        <v>1375</v>
      </c>
      <c r="G18" s="8">
        <v>1375</v>
      </c>
      <c r="H18" s="8">
        <v>1375</v>
      </c>
      <c r="I18" s="8">
        <v>1375</v>
      </c>
      <c r="J18" s="8">
        <f>33000/12*0.5</f>
        <v>1375</v>
      </c>
      <c r="K18" s="8">
        <f>SUM(C18:J18)</f>
        <v>6875</v>
      </c>
      <c r="L18" s="8">
        <v>1416.3</v>
      </c>
      <c r="M18" s="8">
        <v>1416.3</v>
      </c>
      <c r="N18" s="8">
        <v>-708.17</v>
      </c>
      <c r="O18" s="8">
        <f>354.08+354.08</f>
        <v>708.16</v>
      </c>
      <c r="P18" s="8">
        <v>708.16</v>
      </c>
      <c r="Q18" s="8">
        <v>708.15</v>
      </c>
      <c r="R18" s="8">
        <v>0</v>
      </c>
      <c r="S18" s="8">
        <v>0</v>
      </c>
      <c r="T18" s="8">
        <v>4248.8999999999996</v>
      </c>
      <c r="U18" s="8">
        <v>1416.3</v>
      </c>
      <c r="V18" s="8">
        <v>1416.3</v>
      </c>
      <c r="W18" s="8">
        <v>1416.3</v>
      </c>
      <c r="X18" s="8">
        <f>SUM(L18:W18)</f>
        <v>12746.699999999997</v>
      </c>
      <c r="Y18" s="8">
        <v>1458.8</v>
      </c>
      <c r="Z18" s="8">
        <v>1458.8</v>
      </c>
      <c r="AA18" s="8">
        <v>1458.8</v>
      </c>
      <c r="AB18" s="8">
        <v>1458.8</v>
      </c>
      <c r="AC18" s="8">
        <v>1458.8</v>
      </c>
      <c r="AD18" s="8">
        <v>1458.8</v>
      </c>
      <c r="AE18" s="8">
        <v>1458.8</v>
      </c>
      <c r="AF18" s="8">
        <v>1458.8</v>
      </c>
      <c r="AG18" s="8">
        <v>1458.8</v>
      </c>
      <c r="AH18" s="8">
        <f t="shared" ref="AH18:AJ18" si="9">35010/12*0.5</f>
        <v>1458.75</v>
      </c>
      <c r="AI18" s="8">
        <f t="shared" si="9"/>
        <v>1458.75</v>
      </c>
      <c r="AJ18" s="8">
        <f t="shared" si="9"/>
        <v>1458.75</v>
      </c>
      <c r="AK18" s="8">
        <f>SUM(Y18:AJ18)</f>
        <v>17505.449999999997</v>
      </c>
    </row>
    <row r="19" spans="1:37" x14ac:dyDescent="0.25">
      <c r="B19" s="5" t="s">
        <v>23</v>
      </c>
      <c r="C19" s="8">
        <v>0</v>
      </c>
      <c r="D19" s="8">
        <f>905.54+905.54</f>
        <v>1811.08</v>
      </c>
      <c r="E19" s="8">
        <v>740.9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f>SUM(C19:J19)</f>
        <v>2551.98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f>SUM(L19:W19)</f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f>SUM(Y19:AJ19)</f>
        <v>0</v>
      </c>
    </row>
    <row r="20" spans="1:37" x14ac:dyDescent="0.25">
      <c r="B20" s="5" t="s">
        <v>24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2135.04</v>
      </c>
      <c r="O20" s="8">
        <f>355.84+355.84</f>
        <v>711.68</v>
      </c>
      <c r="P20" s="8">
        <v>711.68</v>
      </c>
      <c r="Q20" s="8">
        <v>711.68</v>
      </c>
      <c r="R20" s="8">
        <v>711.68</v>
      </c>
      <c r="S20" s="8">
        <v>711.68</v>
      </c>
      <c r="T20" s="8">
        <f>-711.68*2</f>
        <v>-1423.36</v>
      </c>
      <c r="U20" s="8">
        <v>0</v>
      </c>
      <c r="V20" s="8">
        <v>0</v>
      </c>
      <c r="W20" s="8">
        <v>0</v>
      </c>
      <c r="X20" s="8">
        <f>SUM(L20:W20)</f>
        <v>4270.0800000000008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f>SUM(Y20:AJ20)</f>
        <v>0</v>
      </c>
    </row>
    <row r="21" spans="1:37" x14ac:dyDescent="0.25">
      <c r="B21" s="15" t="s">
        <v>25</v>
      </c>
      <c r="C21" s="16">
        <v>0</v>
      </c>
      <c r="D21" s="16">
        <f>6416.67+9166.67</f>
        <v>15583.34</v>
      </c>
      <c r="E21" s="16">
        <f>9166.67+9166.67</f>
        <v>18333.34</v>
      </c>
      <c r="F21" s="16">
        <v>18333.34</v>
      </c>
      <c r="G21" s="16">
        <v>18333.34</v>
      </c>
      <c r="H21" s="16">
        <v>18333.34</v>
      </c>
      <c r="I21" s="16">
        <v>18333.34</v>
      </c>
      <c r="J21" s="16">
        <v>18333.34</v>
      </c>
      <c r="K21" s="16">
        <f t="shared" ref="K21:K29" si="10">SUM(C21:J21)</f>
        <v>125583.37999999999</v>
      </c>
      <c r="L21" s="16">
        <v>18883.32</v>
      </c>
      <c r="M21" s="16">
        <v>18883.32</v>
      </c>
      <c r="N21" s="16">
        <v>18883.32</v>
      </c>
      <c r="O21" s="16">
        <f>9441.66+9441.66</f>
        <v>18883.32</v>
      </c>
      <c r="P21" s="16">
        <v>18883.32</v>
      </c>
      <c r="Q21" s="16">
        <v>18883.32</v>
      </c>
      <c r="R21" s="16">
        <v>18883.32</v>
      </c>
      <c r="S21" s="16">
        <v>18883.32</v>
      </c>
      <c r="T21" s="16">
        <v>18883.32</v>
      </c>
      <c r="U21" s="16">
        <v>18883.32</v>
      </c>
      <c r="V21" s="16">
        <v>18883.32</v>
      </c>
      <c r="W21" s="16">
        <v>18883.32</v>
      </c>
      <c r="X21" s="16">
        <f>SUM(L21:W21)</f>
        <v>226599.84000000005</v>
      </c>
      <c r="Y21" s="16">
        <v>19261</v>
      </c>
      <c r="Z21" s="16">
        <v>19261</v>
      </c>
      <c r="AA21" s="16">
        <v>11556.6</v>
      </c>
      <c r="AB21" s="16">
        <v>-23835.5</v>
      </c>
      <c r="AC21" s="16">
        <f t="shared" ref="AC21:AI21" si="11">231132/12*0.2</f>
        <v>3852.2000000000003</v>
      </c>
      <c r="AD21" s="16">
        <v>3852.2</v>
      </c>
      <c r="AE21" s="16">
        <v>3081.76</v>
      </c>
      <c r="AF21" s="16">
        <v>3852.2</v>
      </c>
      <c r="AG21" s="16">
        <f t="shared" si="11"/>
        <v>3852.2000000000003</v>
      </c>
      <c r="AH21" s="16">
        <f t="shared" si="11"/>
        <v>3852.2000000000003</v>
      </c>
      <c r="AI21" s="16">
        <f t="shared" si="11"/>
        <v>3852.2000000000003</v>
      </c>
      <c r="AJ21" s="16">
        <f>231132/12</f>
        <v>19261</v>
      </c>
      <c r="AK21" s="16">
        <f>SUM(Y21:AJ21)</f>
        <v>71699.06</v>
      </c>
    </row>
    <row r="22" spans="1:37" x14ac:dyDescent="0.25">
      <c r="B22" s="5" t="s">
        <v>13</v>
      </c>
      <c r="C22" s="8">
        <f>SUM(C18:C21)</f>
        <v>0</v>
      </c>
      <c r="D22" s="8">
        <f t="shared" ref="D22:W22" si="12">SUM(D18:D21)</f>
        <v>17394.419999999998</v>
      </c>
      <c r="E22" s="8">
        <f t="shared" si="12"/>
        <v>19074.240000000002</v>
      </c>
      <c r="F22" s="8">
        <f t="shared" si="12"/>
        <v>19708.34</v>
      </c>
      <c r="G22" s="8">
        <f t="shared" si="12"/>
        <v>19708.34</v>
      </c>
      <c r="H22" s="8">
        <f t="shared" si="12"/>
        <v>19708.34</v>
      </c>
      <c r="I22" s="8">
        <f t="shared" si="12"/>
        <v>19708.34</v>
      </c>
      <c r="J22" s="8">
        <f t="shared" si="12"/>
        <v>19708.34</v>
      </c>
      <c r="K22" s="8">
        <f t="shared" si="12"/>
        <v>135010.35999999999</v>
      </c>
      <c r="L22" s="8">
        <f t="shared" si="12"/>
        <v>20299.62</v>
      </c>
      <c r="M22" s="8">
        <f t="shared" si="12"/>
        <v>20299.62</v>
      </c>
      <c r="N22" s="8">
        <f t="shared" si="12"/>
        <v>20310.189999999999</v>
      </c>
      <c r="O22" s="8">
        <f t="shared" si="12"/>
        <v>20303.16</v>
      </c>
      <c r="P22" s="8">
        <f t="shared" si="12"/>
        <v>20303.16</v>
      </c>
      <c r="Q22" s="8">
        <f t="shared" si="12"/>
        <v>20303.150000000001</v>
      </c>
      <c r="R22" s="8">
        <f t="shared" si="12"/>
        <v>19595</v>
      </c>
      <c r="S22" s="8">
        <f t="shared" si="12"/>
        <v>19595</v>
      </c>
      <c r="T22" s="8">
        <f t="shared" si="12"/>
        <v>21708.86</v>
      </c>
      <c r="U22" s="8">
        <f t="shared" si="12"/>
        <v>20299.62</v>
      </c>
      <c r="V22" s="8">
        <f t="shared" si="12"/>
        <v>20299.62</v>
      </c>
      <c r="W22" s="8">
        <f t="shared" si="12"/>
        <v>20299.62</v>
      </c>
      <c r="X22" s="8">
        <f>SUM(L22:W22)</f>
        <v>243616.62</v>
      </c>
      <c r="Y22" s="8">
        <f>SUM(Y18:Y21)</f>
        <v>20719.8</v>
      </c>
      <c r="Z22" s="8">
        <f t="shared" ref="Z22:AJ22" si="13">SUM(Z18:Z21)</f>
        <v>20719.8</v>
      </c>
      <c r="AA22" s="8">
        <f t="shared" si="13"/>
        <v>13015.4</v>
      </c>
      <c r="AB22" s="8">
        <f t="shared" si="13"/>
        <v>-22376.7</v>
      </c>
      <c r="AC22" s="8">
        <f t="shared" si="13"/>
        <v>5311</v>
      </c>
      <c r="AD22" s="8">
        <f t="shared" si="13"/>
        <v>5311</v>
      </c>
      <c r="AE22" s="8">
        <f t="shared" si="13"/>
        <v>4540.5600000000004</v>
      </c>
      <c r="AF22" s="8">
        <f t="shared" si="13"/>
        <v>5311</v>
      </c>
      <c r="AG22" s="8">
        <f t="shared" si="13"/>
        <v>5311</v>
      </c>
      <c r="AH22" s="8">
        <f t="shared" si="13"/>
        <v>5310.9500000000007</v>
      </c>
      <c r="AI22" s="8">
        <f t="shared" si="13"/>
        <v>5310.9500000000007</v>
      </c>
      <c r="AJ22" s="8">
        <f t="shared" si="13"/>
        <v>20719.75</v>
      </c>
      <c r="AK22" s="8">
        <f>SUM(Y22:AJ22)</f>
        <v>89204.51</v>
      </c>
    </row>
    <row r="23" spans="1:37" ht="6.75" customHeight="1" x14ac:dyDescent="0.25">
      <c r="B23" s="5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1:37" x14ac:dyDescent="0.25">
      <c r="B24" s="5" t="s">
        <v>14</v>
      </c>
      <c r="C24" s="8">
        <v>0</v>
      </c>
      <c r="D24" s="8">
        <v>4330.09</v>
      </c>
      <c r="E24" s="8">
        <v>4599.3</v>
      </c>
      <c r="F24" s="8">
        <v>4834.0200000000004</v>
      </c>
      <c r="G24" s="8">
        <v>4835.16</v>
      </c>
      <c r="H24" s="8">
        <v>4834.96</v>
      </c>
      <c r="I24" s="8">
        <v>4836.71</v>
      </c>
      <c r="J24" s="8">
        <v>4838.25</v>
      </c>
      <c r="K24" s="8">
        <f t="shared" si="10"/>
        <v>33108.49</v>
      </c>
      <c r="L24" s="8">
        <v>4399.91</v>
      </c>
      <c r="M24" s="8">
        <v>4095.97</v>
      </c>
      <c r="N24" s="8">
        <v>4080.26</v>
      </c>
      <c r="O24" s="8">
        <v>4069.56</v>
      </c>
      <c r="P24" s="8">
        <v>4069.56</v>
      </c>
      <c r="Q24" s="8">
        <v>4068.6</v>
      </c>
      <c r="R24" s="8">
        <v>4972.8100000000004</v>
      </c>
      <c r="S24" s="8">
        <v>4972.8100000000004</v>
      </c>
      <c r="T24" s="8">
        <v>5754.85</v>
      </c>
      <c r="U24" s="8">
        <v>5233.53</v>
      </c>
      <c r="V24" s="8">
        <v>5234.8900000000003</v>
      </c>
      <c r="W24" s="8">
        <v>5236.08</v>
      </c>
      <c r="X24" s="8">
        <f t="shared" ref="X24:X29" si="14">SUM(L24:W24)</f>
        <v>56188.83</v>
      </c>
      <c r="Y24" s="8">
        <v>4431.49</v>
      </c>
      <c r="Z24" s="8">
        <v>4167.8900000000003</v>
      </c>
      <c r="AA24" s="8">
        <v>2723.58</v>
      </c>
      <c r="AB24" s="8">
        <v>-3950.57</v>
      </c>
      <c r="AC24" s="8">
        <v>1267.78</v>
      </c>
      <c r="AD24" s="8">
        <v>1267.78</v>
      </c>
      <c r="AE24" s="8">
        <v>1361.38</v>
      </c>
      <c r="AF24" s="8">
        <v>1506.62</v>
      </c>
      <c r="AG24" s="8">
        <v>1506.62</v>
      </c>
      <c r="AH24" s="8">
        <f t="shared" ref="AH24:AJ24" si="15">AH22*0.26</f>
        <v>1380.8470000000002</v>
      </c>
      <c r="AI24" s="8">
        <f t="shared" si="15"/>
        <v>1380.8470000000002</v>
      </c>
      <c r="AJ24" s="8">
        <f t="shared" si="15"/>
        <v>5387.1350000000002</v>
      </c>
      <c r="AK24" s="8">
        <f t="shared" ref="AK24:AK29" si="16">SUM(Y24:AJ24)</f>
        <v>22431.398999999998</v>
      </c>
    </row>
    <row r="25" spans="1:37" x14ac:dyDescent="0.25">
      <c r="B25" s="5" t="s">
        <v>15</v>
      </c>
      <c r="C25" s="8">
        <v>0</v>
      </c>
      <c r="D25" s="8">
        <v>0</v>
      </c>
      <c r="E25" s="8">
        <v>2710.57</v>
      </c>
      <c r="F25" s="8">
        <v>988.39</v>
      </c>
      <c r="G25" s="8">
        <v>2779.48</v>
      </c>
      <c r="H25" s="8">
        <v>686.48</v>
      </c>
      <c r="I25" s="8">
        <v>4965.7700000000004</v>
      </c>
      <c r="J25" s="8">
        <v>3359.13</v>
      </c>
      <c r="K25" s="8">
        <f t="shared" si="10"/>
        <v>15489.82</v>
      </c>
      <c r="L25" s="8">
        <v>5917.45</v>
      </c>
      <c r="M25" s="8">
        <v>2818.78</v>
      </c>
      <c r="N25" s="8">
        <v>5108.5600000000004</v>
      </c>
      <c r="O25" s="8">
        <v>7077.15</v>
      </c>
      <c r="P25" s="8">
        <v>3105.01</v>
      </c>
      <c r="Q25" s="8">
        <v>4752.1000000000004</v>
      </c>
      <c r="R25" s="8">
        <v>618.57000000000005</v>
      </c>
      <c r="S25" s="8">
        <v>3448.29</v>
      </c>
      <c r="T25" s="8">
        <v>877.71</v>
      </c>
      <c r="U25" s="8">
        <v>3915.14</v>
      </c>
      <c r="V25" s="8">
        <v>5441.43</v>
      </c>
      <c r="W25" s="8">
        <v>2871.96</v>
      </c>
      <c r="X25" s="8">
        <f t="shared" si="14"/>
        <v>45952.15</v>
      </c>
      <c r="Y25" s="8">
        <v>2077.8000000000002</v>
      </c>
      <c r="Z25" s="8">
        <v>8481.92</v>
      </c>
      <c r="AA25" s="8">
        <v>1334.97</v>
      </c>
      <c r="AB25" s="8">
        <v>4718.68</v>
      </c>
      <c r="AC25" s="8">
        <v>289.52</v>
      </c>
      <c r="AD25" s="8">
        <v>4570.76</v>
      </c>
      <c r="AE25" s="8">
        <v>2958.57</v>
      </c>
      <c r="AF25" s="8">
        <v>1129.24</v>
      </c>
      <c r="AG25" s="8">
        <v>0</v>
      </c>
      <c r="AH25" s="8">
        <v>0</v>
      </c>
      <c r="AI25" s="8">
        <v>0</v>
      </c>
      <c r="AJ25" s="8">
        <v>0</v>
      </c>
      <c r="AK25" s="8">
        <f t="shared" si="16"/>
        <v>25561.460000000003</v>
      </c>
    </row>
    <row r="26" spans="1:37" x14ac:dyDescent="0.25">
      <c r="B26" s="5" t="s">
        <v>16</v>
      </c>
      <c r="C26" s="8">
        <v>0</v>
      </c>
      <c r="D26" s="8">
        <v>0</v>
      </c>
      <c r="E26" s="8">
        <v>775</v>
      </c>
      <c r="F26" s="8">
        <v>884</v>
      </c>
      <c r="G26" s="8">
        <v>-50</v>
      </c>
      <c r="H26" s="8">
        <v>-445</v>
      </c>
      <c r="I26" s="8">
        <v>0</v>
      </c>
      <c r="J26" s="8">
        <v>774</v>
      </c>
      <c r="K26" s="8">
        <f t="shared" si="10"/>
        <v>1938</v>
      </c>
      <c r="L26" s="8">
        <v>854.72</v>
      </c>
      <c r="M26" s="8">
        <v>22.19</v>
      </c>
      <c r="N26" s="8">
        <v>86.33</v>
      </c>
      <c r="O26" s="8">
        <v>115.01</v>
      </c>
      <c r="P26" s="8">
        <f>469.25</f>
        <v>469.25</v>
      </c>
      <c r="Q26" s="8">
        <v>53.39</v>
      </c>
      <c r="R26" s="8">
        <v>113.52</v>
      </c>
      <c r="S26" s="8">
        <v>95</v>
      </c>
      <c r="T26" s="8">
        <v>40.03</v>
      </c>
      <c r="U26" s="8">
        <v>4419.45</v>
      </c>
      <c r="V26" s="8">
        <v>1066.9100000000001</v>
      </c>
      <c r="W26" s="8">
        <v>73.2</v>
      </c>
      <c r="X26" s="8">
        <f t="shared" si="14"/>
        <v>7409</v>
      </c>
      <c r="Y26" s="8">
        <v>286.58999999999997</v>
      </c>
      <c r="Z26" s="8">
        <v>257.75</v>
      </c>
      <c r="AA26" s="8">
        <v>249.27</v>
      </c>
      <c r="AB26" s="8">
        <v>8704.73</v>
      </c>
      <c r="AC26" s="8">
        <v>11470.97</v>
      </c>
      <c r="AD26" s="8">
        <v>178.65</v>
      </c>
      <c r="AE26" s="8">
        <v>676.1</v>
      </c>
      <c r="AF26" s="8">
        <v>4326.91</v>
      </c>
      <c r="AG26" s="8">
        <v>1273.51</v>
      </c>
      <c r="AH26" s="8">
        <v>0</v>
      </c>
      <c r="AI26" s="8">
        <v>0</v>
      </c>
      <c r="AJ26" s="8">
        <v>0</v>
      </c>
      <c r="AK26" s="8">
        <f t="shared" si="16"/>
        <v>27424.479999999996</v>
      </c>
    </row>
    <row r="27" spans="1:37" x14ac:dyDescent="0.25">
      <c r="B27" s="5" t="s">
        <v>17</v>
      </c>
      <c r="C27" s="8">
        <v>0</v>
      </c>
      <c r="D27" s="8">
        <v>19.84</v>
      </c>
      <c r="E27" s="8">
        <v>123.7</v>
      </c>
      <c r="F27" s="8">
        <v>14.6</v>
      </c>
      <c r="G27" s="8">
        <v>0</v>
      </c>
      <c r="H27" s="8">
        <v>8.07</v>
      </c>
      <c r="I27" s="8">
        <v>0</v>
      </c>
      <c r="J27" s="8">
        <v>57.63</v>
      </c>
      <c r="K27" s="8">
        <f t="shared" si="10"/>
        <v>223.83999999999997</v>
      </c>
      <c r="L27" s="8">
        <v>0</v>
      </c>
      <c r="M27" s="8">
        <v>0</v>
      </c>
      <c r="N27" s="8">
        <v>476.95</v>
      </c>
      <c r="O27" s="8">
        <v>196.75</v>
      </c>
      <c r="P27" s="8">
        <f>677.79</f>
        <v>677.79</v>
      </c>
      <c r="Q27" s="8">
        <v>568.25</v>
      </c>
      <c r="R27" s="8">
        <v>-1.25</v>
      </c>
      <c r="S27" s="8">
        <v>157.75</v>
      </c>
      <c r="T27" s="8">
        <v>388.47</v>
      </c>
      <c r="U27" s="8">
        <v>0</v>
      </c>
      <c r="V27" s="8">
        <v>3504.13</v>
      </c>
      <c r="W27" s="8">
        <v>1951.48</v>
      </c>
      <c r="X27" s="8">
        <f t="shared" si="14"/>
        <v>7920.32</v>
      </c>
      <c r="Y27" s="8">
        <v>0</v>
      </c>
      <c r="Z27" s="8">
        <v>2524.8000000000002</v>
      </c>
      <c r="AA27" s="8">
        <v>372.65</v>
      </c>
      <c r="AB27" s="8">
        <v>1022.77</v>
      </c>
      <c r="AC27" s="8">
        <v>719.5</v>
      </c>
      <c r="AD27" s="8">
        <v>713.34</v>
      </c>
      <c r="AE27" s="8">
        <v>373.18</v>
      </c>
      <c r="AF27" s="8">
        <v>262.85000000000002</v>
      </c>
      <c r="AG27" s="8">
        <v>0</v>
      </c>
      <c r="AH27" s="8">
        <v>0</v>
      </c>
      <c r="AI27" s="8">
        <v>0</v>
      </c>
      <c r="AJ27" s="8">
        <v>0</v>
      </c>
      <c r="AK27" s="8">
        <f t="shared" si="16"/>
        <v>5989.0900000000011</v>
      </c>
    </row>
    <row r="28" spans="1:37" x14ac:dyDescent="0.25">
      <c r="B28" s="5" t="s">
        <v>18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f t="shared" si="10"/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f t="shared" si="14"/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f t="shared" si="16"/>
        <v>0</v>
      </c>
    </row>
    <row r="29" spans="1:37" x14ac:dyDescent="0.25">
      <c r="B29" s="5" t="s">
        <v>19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f t="shared" si="10"/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f t="shared" si="14"/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f t="shared" si="16"/>
        <v>0</v>
      </c>
    </row>
    <row r="30" spans="1:37" x14ac:dyDescent="0.25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</row>
    <row r="31" spans="1:37" s="20" customFormat="1" ht="15" customHeight="1" thickBot="1" x14ac:dyDescent="0.3">
      <c r="A31" s="17" t="s">
        <v>20</v>
      </c>
      <c r="B31" s="18"/>
      <c r="C31" s="19">
        <f t="shared" ref="C31:W31" si="17">C9+C11-C16</f>
        <v>165000</v>
      </c>
      <c r="D31" s="19">
        <f t="shared" si="17"/>
        <v>143255.65</v>
      </c>
      <c r="E31" s="19">
        <f t="shared" si="17"/>
        <v>115972.84</v>
      </c>
      <c r="F31" s="19">
        <f t="shared" si="17"/>
        <v>105543.48999999999</v>
      </c>
      <c r="G31" s="19">
        <f t="shared" si="17"/>
        <v>78270.509999999995</v>
      </c>
      <c r="H31" s="19">
        <f t="shared" si="17"/>
        <v>53477.659999999996</v>
      </c>
      <c r="I31" s="19">
        <f t="shared" si="17"/>
        <v>23966.839999999997</v>
      </c>
      <c r="J31" s="19">
        <f t="shared" si="17"/>
        <v>-4770.5100000000057</v>
      </c>
      <c r="K31" s="19">
        <f t="shared" si="17"/>
        <v>-185770.51</v>
      </c>
      <c r="L31" s="19">
        <f t="shared" si="17"/>
        <v>-217242.21000000002</v>
      </c>
      <c r="M31" s="19">
        <f t="shared" si="17"/>
        <v>-84341.770000000019</v>
      </c>
      <c r="N31" s="19">
        <f t="shared" si="17"/>
        <v>-114404.06000000003</v>
      </c>
      <c r="O31" s="19">
        <f t="shared" si="17"/>
        <v>-137165.69000000003</v>
      </c>
      <c r="P31" s="19">
        <f t="shared" si="17"/>
        <v>-165790.46000000002</v>
      </c>
      <c r="Q31" s="19">
        <f t="shared" si="17"/>
        <v>-134535.95000000001</v>
      </c>
      <c r="R31" s="19">
        <f t="shared" si="17"/>
        <v>-159834.6</v>
      </c>
      <c r="S31" s="19">
        <f t="shared" si="17"/>
        <v>-188103.45</v>
      </c>
      <c r="T31" s="19">
        <f t="shared" si="17"/>
        <v>-216873.37</v>
      </c>
      <c r="U31" s="19">
        <f t="shared" si="17"/>
        <v>-250741.11</v>
      </c>
      <c r="V31" s="19">
        <f t="shared" si="17"/>
        <v>-286288.08999999997</v>
      </c>
      <c r="W31" s="19">
        <f t="shared" si="17"/>
        <v>-191720.42999999996</v>
      </c>
      <c r="X31" s="19">
        <f>X9+X11-X16</f>
        <v>-546857.42999999993</v>
      </c>
      <c r="Y31" s="19">
        <f t="shared" ref="Y31:AJ31" si="18">Y9+Y11-Y16</f>
        <v>-574373.11</v>
      </c>
      <c r="Z31" s="19">
        <f t="shared" si="18"/>
        <v>-607561.57000000007</v>
      </c>
      <c r="AA31" s="19">
        <f t="shared" si="18"/>
        <v>-624570.54</v>
      </c>
      <c r="AB31" s="19">
        <f t="shared" si="18"/>
        <v>-487213.11000000004</v>
      </c>
      <c r="AC31" s="19">
        <f t="shared" si="18"/>
        <v>-505740.03000000009</v>
      </c>
      <c r="AD31" s="19">
        <f t="shared" si="18"/>
        <v>-517567.08000000013</v>
      </c>
      <c r="AE31" s="19">
        <f t="shared" si="18"/>
        <v>-527251.22000000009</v>
      </c>
      <c r="AF31" s="19">
        <f t="shared" si="18"/>
        <v>-532491.78000000014</v>
      </c>
      <c r="AG31" s="19">
        <f t="shared" si="18"/>
        <v>-539725.2100000002</v>
      </c>
      <c r="AH31" s="19">
        <f t="shared" si="18"/>
        <v>-496417.00700000022</v>
      </c>
      <c r="AI31" s="19">
        <f t="shared" si="18"/>
        <v>-503108.80400000024</v>
      </c>
      <c r="AJ31" s="19">
        <f t="shared" si="18"/>
        <v>-529215.68900000025</v>
      </c>
      <c r="AK31" s="19">
        <f>AK9+AK11-AK16</f>
        <v>-529215.68900000001</v>
      </c>
    </row>
    <row r="32" spans="1:37" ht="13.8" thickTop="1" x14ac:dyDescent="0.25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</row>
    <row r="33" spans="2:37" x14ac:dyDescent="0.25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</row>
    <row r="34" spans="2:37" x14ac:dyDescent="0.25">
      <c r="B34" s="2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</row>
    <row r="35" spans="2:37" x14ac:dyDescent="0.25">
      <c r="B35" s="2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</row>
    <row r="36" spans="2:37" x14ac:dyDescent="0.25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2:37" x14ac:dyDescent="0.25">
      <c r="B37" s="21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2:37" x14ac:dyDescent="0.25">
      <c r="B38" s="21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2:37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2:37" x14ac:dyDescent="0.25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2:37" x14ac:dyDescent="0.25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2:37" x14ac:dyDescent="0.25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2:37" x14ac:dyDescent="0.25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2:37" x14ac:dyDescent="0.25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spans="2:37" x14ac:dyDescent="0.25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</row>
    <row r="46" spans="2:37" x14ac:dyDescent="0.25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</row>
    <row r="47" spans="2:37" x14ac:dyDescent="0.25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</row>
    <row r="48" spans="2:37" x14ac:dyDescent="0.25"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</row>
    <row r="49" spans="3:37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</row>
    <row r="50" spans="3:37" x14ac:dyDescent="0.25"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</row>
    <row r="51" spans="3:37" x14ac:dyDescent="0.25"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</row>
    <row r="52" spans="3:37" x14ac:dyDescent="0.25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 spans="3:37" x14ac:dyDescent="0.25"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spans="3:37" x14ac:dyDescent="0.25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</row>
    <row r="55" spans="3:37" x14ac:dyDescent="0.25"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3:37" x14ac:dyDescent="0.25"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</row>
    <row r="57" spans="3:37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</row>
    <row r="58" spans="3:37" x14ac:dyDescent="0.25"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</row>
    <row r="59" spans="3:37" x14ac:dyDescent="0.25"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</row>
    <row r="60" spans="3:37" x14ac:dyDescent="0.25"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</row>
    <row r="61" spans="3:37" x14ac:dyDescent="0.25"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</row>
    <row r="62" spans="3:37" x14ac:dyDescent="0.25"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</row>
    <row r="63" spans="3:37" x14ac:dyDescent="0.25"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</row>
    <row r="64" spans="3:37" x14ac:dyDescent="0.25"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</row>
    <row r="65" spans="3:37" x14ac:dyDescent="0.25"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</row>
    <row r="66" spans="3:37" x14ac:dyDescent="0.25"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</row>
    <row r="67" spans="3:37" x14ac:dyDescent="0.25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</row>
    <row r="68" spans="3:37" x14ac:dyDescent="0.25"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</row>
    <row r="69" spans="3:37" x14ac:dyDescent="0.25"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</row>
    <row r="70" spans="3:37" x14ac:dyDescent="0.25"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</row>
    <row r="71" spans="3:37" x14ac:dyDescent="0.25"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</row>
    <row r="72" spans="3:37" x14ac:dyDescent="0.25"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</row>
    <row r="73" spans="3:37" x14ac:dyDescent="0.25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</row>
    <row r="74" spans="3:37" x14ac:dyDescent="0.25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</row>
    <row r="75" spans="3:37" x14ac:dyDescent="0.25"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</row>
    <row r="76" spans="3:37" x14ac:dyDescent="0.25"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</row>
    <row r="77" spans="3:37" x14ac:dyDescent="0.25"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</row>
    <row r="78" spans="3:37" x14ac:dyDescent="0.25"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</row>
    <row r="79" spans="3:37" x14ac:dyDescent="0.25"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</row>
    <row r="80" spans="3:37" x14ac:dyDescent="0.25"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</row>
    <row r="81" spans="3:37" x14ac:dyDescent="0.25"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</row>
    <row r="82" spans="3:37" x14ac:dyDescent="0.25"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</row>
    <row r="83" spans="3:37" x14ac:dyDescent="0.25"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</row>
    <row r="84" spans="3:37" x14ac:dyDescent="0.25"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</row>
    <row r="85" spans="3:37" x14ac:dyDescent="0.25"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</row>
    <row r="86" spans="3:37" x14ac:dyDescent="0.25"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3:37" x14ac:dyDescent="0.25"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</row>
    <row r="88" spans="3:37" x14ac:dyDescent="0.25"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</row>
    <row r="89" spans="3:37" x14ac:dyDescent="0.25"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</row>
    <row r="90" spans="3:37" x14ac:dyDescent="0.25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</row>
    <row r="91" spans="3:37" x14ac:dyDescent="0.25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</row>
    <row r="92" spans="3:37" x14ac:dyDescent="0.25"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</row>
    <row r="93" spans="3:37" x14ac:dyDescent="0.25"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spans="3:37" x14ac:dyDescent="0.25"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 spans="3:37" x14ac:dyDescent="0.25"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</row>
    <row r="96" spans="3:37" x14ac:dyDescent="0.25"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</row>
    <row r="97" spans="3:37" x14ac:dyDescent="0.25"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</row>
    <row r="98" spans="3:37" x14ac:dyDescent="0.25"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</row>
    <row r="99" spans="3:37" x14ac:dyDescent="0.25"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</row>
    <row r="100" spans="3:37" x14ac:dyDescent="0.25"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</row>
    <row r="101" spans="3:37" x14ac:dyDescent="0.25"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</row>
    <row r="102" spans="3:37" x14ac:dyDescent="0.25"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</row>
    <row r="103" spans="3:37" x14ac:dyDescent="0.25"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</row>
    <row r="104" spans="3:37" x14ac:dyDescent="0.25"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</row>
    <row r="105" spans="3:37" x14ac:dyDescent="0.25"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</row>
    <row r="106" spans="3:37" x14ac:dyDescent="0.25"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</row>
    <row r="107" spans="3:37" x14ac:dyDescent="0.25"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</row>
    <row r="108" spans="3:37" x14ac:dyDescent="0.25"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</row>
    <row r="109" spans="3:37" x14ac:dyDescent="0.25"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</row>
    <row r="110" spans="3:37" x14ac:dyDescent="0.25"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</row>
    <row r="111" spans="3:37" x14ac:dyDescent="0.25"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</row>
    <row r="112" spans="3:37" x14ac:dyDescent="0.25"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</row>
    <row r="113" spans="3:37" x14ac:dyDescent="0.25"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</row>
    <row r="114" spans="3:37" x14ac:dyDescent="0.25"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</row>
    <row r="115" spans="3:37" x14ac:dyDescent="0.25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</row>
    <row r="116" spans="3:37" x14ac:dyDescent="0.25"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</row>
    <row r="117" spans="3:37" x14ac:dyDescent="0.25"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</row>
    <row r="118" spans="3:37" x14ac:dyDescent="0.25"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</row>
    <row r="119" spans="3:37" x14ac:dyDescent="0.25"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</row>
    <row r="120" spans="3:37" x14ac:dyDescent="0.25"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</row>
    <row r="121" spans="3:37" x14ac:dyDescent="0.25"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</row>
    <row r="122" spans="3:37" x14ac:dyDescent="0.25"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</row>
    <row r="123" spans="3:37" x14ac:dyDescent="0.25"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</row>
    <row r="124" spans="3:37" x14ac:dyDescent="0.25"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</row>
    <row r="125" spans="3:37" x14ac:dyDescent="0.25"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</row>
    <row r="126" spans="3:37" x14ac:dyDescent="0.25"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</row>
    <row r="127" spans="3:37" x14ac:dyDescent="0.25"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</row>
    <row r="128" spans="3:37" x14ac:dyDescent="0.25"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</row>
    <row r="129" spans="3:37" x14ac:dyDescent="0.25"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</row>
    <row r="130" spans="3:37" x14ac:dyDescent="0.25"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</row>
    <row r="131" spans="3:37" x14ac:dyDescent="0.25"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</row>
    <row r="132" spans="3:37" x14ac:dyDescent="0.25"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</row>
    <row r="133" spans="3:37" x14ac:dyDescent="0.25"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</row>
    <row r="134" spans="3:37" x14ac:dyDescent="0.25"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</row>
    <row r="135" spans="3:37" x14ac:dyDescent="0.25"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</row>
    <row r="136" spans="3:37" x14ac:dyDescent="0.25"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</row>
    <row r="137" spans="3:37" x14ac:dyDescent="0.25"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</row>
    <row r="138" spans="3:37" x14ac:dyDescent="0.25"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</row>
    <row r="139" spans="3:37" x14ac:dyDescent="0.25"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</row>
    <row r="140" spans="3:37" x14ac:dyDescent="0.25"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</row>
    <row r="141" spans="3:37" x14ac:dyDescent="0.25"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</row>
    <row r="142" spans="3:37" x14ac:dyDescent="0.25"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</row>
    <row r="143" spans="3:37" x14ac:dyDescent="0.25"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</row>
    <row r="144" spans="3:37" x14ac:dyDescent="0.25"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</row>
    <row r="145" spans="3:37" x14ac:dyDescent="0.25"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</row>
    <row r="146" spans="3:37" x14ac:dyDescent="0.25"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</row>
    <row r="147" spans="3:37" x14ac:dyDescent="0.25"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</row>
    <row r="148" spans="3:37" x14ac:dyDescent="0.25"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</row>
    <row r="149" spans="3:37" x14ac:dyDescent="0.25"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</row>
    <row r="150" spans="3:37" x14ac:dyDescent="0.25"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</row>
    <row r="151" spans="3:37" x14ac:dyDescent="0.25"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</row>
    <row r="152" spans="3:37" x14ac:dyDescent="0.25"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</row>
    <row r="153" spans="3:37" x14ac:dyDescent="0.25"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</row>
    <row r="154" spans="3:37" x14ac:dyDescent="0.25"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</row>
    <row r="155" spans="3:37" x14ac:dyDescent="0.25"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</row>
    <row r="156" spans="3:37" x14ac:dyDescent="0.25"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</row>
    <row r="157" spans="3:37" x14ac:dyDescent="0.25"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</row>
    <row r="158" spans="3:37" x14ac:dyDescent="0.25"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</row>
    <row r="159" spans="3:37" x14ac:dyDescent="0.25"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</row>
    <row r="160" spans="3:37" x14ac:dyDescent="0.25"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</row>
    <row r="161" spans="3:37" x14ac:dyDescent="0.25"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</row>
    <row r="162" spans="3:37" x14ac:dyDescent="0.25"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</row>
    <row r="163" spans="3:37" x14ac:dyDescent="0.25"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</row>
    <row r="164" spans="3:37" x14ac:dyDescent="0.25"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</row>
    <row r="165" spans="3:37" x14ac:dyDescent="0.25"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</row>
    <row r="166" spans="3:37" x14ac:dyDescent="0.25"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</row>
    <row r="167" spans="3:37" x14ac:dyDescent="0.25"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</row>
    <row r="168" spans="3:37" x14ac:dyDescent="0.25"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</row>
    <row r="169" spans="3:37" x14ac:dyDescent="0.25"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</row>
    <row r="170" spans="3:37" x14ac:dyDescent="0.25"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</row>
    <row r="171" spans="3:37" x14ac:dyDescent="0.25"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</row>
    <row r="172" spans="3:37" x14ac:dyDescent="0.25"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</row>
    <row r="173" spans="3:37" x14ac:dyDescent="0.25"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</row>
    <row r="174" spans="3:37" x14ac:dyDescent="0.25"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</row>
    <row r="175" spans="3:37" x14ac:dyDescent="0.25"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</row>
    <row r="176" spans="3:37" x14ac:dyDescent="0.25"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</row>
    <row r="177" spans="3:37" x14ac:dyDescent="0.25"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</row>
    <row r="178" spans="3:37" x14ac:dyDescent="0.25"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</row>
    <row r="179" spans="3:37" x14ac:dyDescent="0.25"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</row>
    <row r="180" spans="3:37" x14ac:dyDescent="0.25"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</row>
    <row r="181" spans="3:37" x14ac:dyDescent="0.25"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</row>
    <row r="182" spans="3:37" x14ac:dyDescent="0.25"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</row>
    <row r="183" spans="3:37" x14ac:dyDescent="0.25"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</row>
    <row r="184" spans="3:37" x14ac:dyDescent="0.25"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</row>
    <row r="185" spans="3:37" x14ac:dyDescent="0.25"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</row>
    <row r="186" spans="3:37" x14ac:dyDescent="0.25"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</row>
    <row r="187" spans="3:37" x14ac:dyDescent="0.25"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</row>
    <row r="188" spans="3:37" x14ac:dyDescent="0.25"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</row>
    <row r="189" spans="3:37" x14ac:dyDescent="0.25"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</row>
    <row r="190" spans="3:37" x14ac:dyDescent="0.25"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</row>
    <row r="191" spans="3:37" x14ac:dyDescent="0.25"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</row>
    <row r="192" spans="3:37" x14ac:dyDescent="0.25"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</row>
    <row r="193" spans="3:37" x14ac:dyDescent="0.25"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</row>
    <row r="194" spans="3:37" x14ac:dyDescent="0.25"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</row>
    <row r="195" spans="3:37" x14ac:dyDescent="0.25"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</row>
    <row r="196" spans="3:37" x14ac:dyDescent="0.25"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</row>
    <row r="197" spans="3:37" x14ac:dyDescent="0.25"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</row>
    <row r="198" spans="3:37" x14ac:dyDescent="0.25"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</row>
    <row r="199" spans="3:37" x14ac:dyDescent="0.25"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</row>
    <row r="200" spans="3:37" x14ac:dyDescent="0.25"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</row>
    <row r="201" spans="3:37" x14ac:dyDescent="0.25"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</row>
    <row r="202" spans="3:37" x14ac:dyDescent="0.25"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</row>
    <row r="203" spans="3:37" x14ac:dyDescent="0.25"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</row>
    <row r="204" spans="3:37" x14ac:dyDescent="0.25"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</row>
    <row r="205" spans="3:37" x14ac:dyDescent="0.25"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</row>
    <row r="206" spans="3:37" x14ac:dyDescent="0.25"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</row>
    <row r="207" spans="3:37" x14ac:dyDescent="0.25"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</row>
    <row r="208" spans="3:37" x14ac:dyDescent="0.25"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</row>
    <row r="209" spans="3:37" x14ac:dyDescent="0.25"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</row>
    <row r="210" spans="3:37" x14ac:dyDescent="0.25"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</row>
    <row r="211" spans="3:37" x14ac:dyDescent="0.25"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</row>
    <row r="212" spans="3:37" x14ac:dyDescent="0.25"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</row>
    <row r="213" spans="3:37" x14ac:dyDescent="0.25"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</row>
    <row r="214" spans="3:37" x14ac:dyDescent="0.25"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</row>
    <row r="215" spans="3:37" x14ac:dyDescent="0.25"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</row>
    <row r="216" spans="3:37" x14ac:dyDescent="0.25"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</row>
    <row r="217" spans="3:37" x14ac:dyDescent="0.25"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</row>
    <row r="218" spans="3:37" x14ac:dyDescent="0.25"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</row>
    <row r="219" spans="3:37" x14ac:dyDescent="0.25"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</row>
    <row r="220" spans="3:37" x14ac:dyDescent="0.25"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</row>
    <row r="221" spans="3:37" x14ac:dyDescent="0.25"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</row>
    <row r="222" spans="3:37" x14ac:dyDescent="0.25"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</row>
    <row r="223" spans="3:37" x14ac:dyDescent="0.25"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</row>
    <row r="224" spans="3:37" x14ac:dyDescent="0.25"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</row>
    <row r="225" spans="3:37" x14ac:dyDescent="0.25"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</row>
    <row r="226" spans="3:37" x14ac:dyDescent="0.25"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</row>
    <row r="227" spans="3:37" x14ac:dyDescent="0.25"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</row>
    <row r="228" spans="3:37" x14ac:dyDescent="0.25"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</row>
    <row r="229" spans="3:37" x14ac:dyDescent="0.25"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</row>
    <row r="230" spans="3:37" x14ac:dyDescent="0.25"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</row>
    <row r="231" spans="3:37" x14ac:dyDescent="0.25"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</row>
    <row r="232" spans="3:37" x14ac:dyDescent="0.25"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</row>
    <row r="233" spans="3:37" x14ac:dyDescent="0.25"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</row>
    <row r="234" spans="3:37" x14ac:dyDescent="0.25"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</row>
    <row r="235" spans="3:37" x14ac:dyDescent="0.25"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</row>
    <row r="236" spans="3:37" x14ac:dyDescent="0.25"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</row>
    <row r="237" spans="3:37" x14ac:dyDescent="0.25"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</row>
    <row r="238" spans="3:37" x14ac:dyDescent="0.25"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</row>
    <row r="239" spans="3:37" x14ac:dyDescent="0.25"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</row>
    <row r="240" spans="3:37" x14ac:dyDescent="0.25"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</row>
    <row r="241" spans="3:37" x14ac:dyDescent="0.25"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</row>
    <row r="242" spans="3:37" x14ac:dyDescent="0.25"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</row>
    <row r="243" spans="3:37" x14ac:dyDescent="0.25"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</row>
    <row r="244" spans="3:37" x14ac:dyDescent="0.25"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</row>
    <row r="245" spans="3:37" x14ac:dyDescent="0.25"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</row>
    <row r="246" spans="3:37" x14ac:dyDescent="0.25"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</row>
    <row r="247" spans="3:37" x14ac:dyDescent="0.25"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</row>
    <row r="248" spans="3:37" x14ac:dyDescent="0.25"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</row>
    <row r="249" spans="3:37" x14ac:dyDescent="0.25"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</row>
    <row r="250" spans="3:37" x14ac:dyDescent="0.25"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</row>
    <row r="251" spans="3:37" x14ac:dyDescent="0.25"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</row>
    <row r="252" spans="3:37" x14ac:dyDescent="0.25"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</row>
    <row r="253" spans="3:37" x14ac:dyDescent="0.25"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</row>
    <row r="254" spans="3:37" x14ac:dyDescent="0.25"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</row>
    <row r="255" spans="3:37" x14ac:dyDescent="0.25"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</row>
    <row r="256" spans="3:37" x14ac:dyDescent="0.25"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</row>
    <row r="257" spans="3:37" x14ac:dyDescent="0.25"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</row>
    <row r="258" spans="3:37" x14ac:dyDescent="0.25"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</row>
    <row r="259" spans="3:37" x14ac:dyDescent="0.25"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</row>
    <row r="260" spans="3:37" x14ac:dyDescent="0.25"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</row>
    <row r="261" spans="3:37" x14ac:dyDescent="0.25"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</row>
    <row r="262" spans="3:37" x14ac:dyDescent="0.25"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</row>
    <row r="263" spans="3:37" x14ac:dyDescent="0.25"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</row>
    <row r="264" spans="3:37" x14ac:dyDescent="0.25"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</row>
    <row r="265" spans="3:37" x14ac:dyDescent="0.25"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</row>
    <row r="266" spans="3:37" x14ac:dyDescent="0.25"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</row>
    <row r="267" spans="3:37" x14ac:dyDescent="0.25"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</row>
    <row r="268" spans="3:37" x14ac:dyDescent="0.25"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</row>
    <row r="269" spans="3:37" x14ac:dyDescent="0.25"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</row>
    <row r="270" spans="3:37" x14ac:dyDescent="0.25"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</row>
    <row r="271" spans="3:37" x14ac:dyDescent="0.25"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</row>
    <row r="272" spans="3:37" x14ac:dyDescent="0.25"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</row>
    <row r="273" spans="3:37" x14ac:dyDescent="0.25"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</row>
    <row r="274" spans="3:37" x14ac:dyDescent="0.25"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</row>
    <row r="275" spans="3:37" x14ac:dyDescent="0.25"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</row>
    <row r="276" spans="3:37" x14ac:dyDescent="0.25"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</row>
    <row r="277" spans="3:37" x14ac:dyDescent="0.25"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</row>
    <row r="278" spans="3:37" x14ac:dyDescent="0.25"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</row>
    <row r="279" spans="3:37" x14ac:dyDescent="0.25"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</row>
    <row r="280" spans="3:37" x14ac:dyDescent="0.25"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</row>
    <row r="281" spans="3:37" x14ac:dyDescent="0.25"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</row>
    <row r="282" spans="3:37" x14ac:dyDescent="0.25"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</row>
    <row r="283" spans="3:37" x14ac:dyDescent="0.25"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</row>
    <row r="284" spans="3:37" x14ac:dyDescent="0.25"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</row>
    <row r="285" spans="3:37" x14ac:dyDescent="0.25"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</row>
    <row r="286" spans="3:37" x14ac:dyDescent="0.25"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</row>
    <row r="287" spans="3:37" x14ac:dyDescent="0.25"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</row>
    <row r="288" spans="3:37" x14ac:dyDescent="0.25"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</row>
    <row r="289" spans="3:37" x14ac:dyDescent="0.25"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</row>
    <row r="290" spans="3:37" x14ac:dyDescent="0.25"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</row>
    <row r="291" spans="3:37" x14ac:dyDescent="0.25"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</row>
    <row r="292" spans="3:37" x14ac:dyDescent="0.25"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</row>
    <row r="293" spans="3:37" x14ac:dyDescent="0.25"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</row>
    <row r="294" spans="3:37" x14ac:dyDescent="0.25"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</row>
    <row r="295" spans="3:37" x14ac:dyDescent="0.25"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</row>
  </sheetData>
  <mergeCells count="6">
    <mergeCell ref="Y5:AK5"/>
    <mergeCell ref="L5:X5"/>
    <mergeCell ref="A1:B1"/>
    <mergeCell ref="A2:B2"/>
    <mergeCell ref="A3:B3"/>
    <mergeCell ref="C5:K5"/>
  </mergeCells>
  <printOptions horizontalCentered="1" gridLines="1"/>
  <pageMargins left="0" right="0" top="0.5" bottom="0.5" header="0.5" footer="0.25"/>
  <pageSetup paperSize="5" scale="72" fitToHeight="2" orientation="landscape" r:id="rId1"/>
  <headerFooter alignWithMargins="0">
    <oddFooter>&amp;R&amp;"Arial,Italic"&amp;9&amp;A
&amp;D</oddFooter>
  </headerFooter>
  <rowBreaks count="1" manualBreakCount="1">
    <brk id="1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61859CB7861B4581063FA3893F766A" ma:contentTypeVersion="14" ma:contentTypeDescription="Create a new document." ma:contentTypeScope="" ma:versionID="f96a13b4f211b6cef83265e7f8bb8d22">
  <xsd:schema xmlns:xsd="http://www.w3.org/2001/XMLSchema" xmlns:xs="http://www.w3.org/2001/XMLSchema" xmlns:p="http://schemas.microsoft.com/office/2006/metadata/properties" xmlns:ns1="http://schemas.microsoft.com/sharepoint/v3" xmlns:ns2="abb3333a-10dd-42f8-a86a-31dcc2272740" xmlns:ns3="52c05176-1e92-4bb2-8a65-7920b6ebf0b3" targetNamespace="http://schemas.microsoft.com/office/2006/metadata/properties" ma:root="true" ma:fieldsID="fd94e72c0e0587ec2c0e6e2db81716c3" ns1:_="" ns2:_="" ns3:_="">
    <xsd:import namespace="http://schemas.microsoft.com/sharepoint/v3"/>
    <xsd:import namespace="abb3333a-10dd-42f8-a86a-31dcc2272740"/>
    <xsd:import namespace="52c05176-1e92-4bb2-8a65-7920b6ebf0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3333a-10dd-42f8-a86a-31dcc2272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2011f1f-c1f6-43e5-98b2-4e6fd79a0b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05176-1e92-4bb2-8a65-7920b6ebf0b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6c48cc-fc89-4f7f-b5af-b3929c5136ba}" ma:internalName="TaxCatchAll" ma:showField="CatchAllData" ma:web="52c05176-1e92-4bb2-8a65-7920b6ebf0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2c05176-1e92-4bb2-8a65-7920b6ebf0b3" xsi:nil="true"/>
    <_ip_UnifiedCompliancePolicyProperties xmlns="http://schemas.microsoft.com/sharepoint/v3" xsi:nil="true"/>
    <lcf76f155ced4ddcb4097134ff3c332f xmlns="abb3333a-10dd-42f8-a86a-31dcc227274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D40131-D030-45F8-B357-E1B4C411C1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64840F-4358-486C-9EAC-0334BD9349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bb3333a-10dd-42f8-a86a-31dcc2272740"/>
    <ds:schemaRef ds:uri="52c05176-1e92-4bb2-8a65-7920b6ebf0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C83B04-048F-49BB-B4E5-2B3BFD958A5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2c05176-1e92-4bb2-8a65-7920b6ebf0b3"/>
    <ds:schemaRef ds:uri="abb3333a-10dd-42f8-a86a-31dcc22727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25xxxx</vt:lpstr>
      <vt:lpstr>'25xxxx'!Print_Titles</vt:lpstr>
    </vt:vector>
  </TitlesOfParts>
  <Company>MSU HPC2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Brandy Akers</dc:creator>
  <cp:lastModifiedBy>Seymour, Amanda</cp:lastModifiedBy>
  <dcterms:created xsi:type="dcterms:W3CDTF">2015-05-11T17:38:54Z</dcterms:created>
  <dcterms:modified xsi:type="dcterms:W3CDTF">2026-05-04T21:02:53Z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0x010100A561859CB7861B4581063FA3893F766A</vt:lpwstr>
  </property>
  <property fmtid="{D5CDD505-2E9C-101B-9397-08002B2CF9AE}" pid="3" name="MediaServiceImageTags">
    <vt:lpwstr/>
  </property>
</Properties>
</file>